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FS\Y'68\Q1'68 RJH\RJH\กลต\T\"/>
    </mc:Choice>
  </mc:AlternateContent>
  <xr:revisionPtr revIDLastSave="0" documentId="13_ncr:1_{12EBDB4E-5417-4683-A14C-2385FFE22024}" xr6:coauthVersionLast="47" xr6:coauthVersionMax="47" xr10:uidLastSave="{00000000-0000-0000-0000-000000000000}"/>
  <bookViews>
    <workbookView xWindow="-110" yWindow="-110" windowWidth="19420" windowHeight="10300" xr2:uid="{C0191F73-E9AC-4735-812C-31860FDF66E1}"/>
  </bookViews>
  <sheets>
    <sheet name="BS" sheetId="69" r:id="rId1"/>
    <sheet name="PL" sheetId="84" r:id="rId2"/>
    <sheet name="CE-Conso" sheetId="80" r:id="rId3"/>
    <sheet name="CE-Separate" sheetId="81" r:id="rId4"/>
    <sheet name="CF" sheetId="74" r:id="rId5"/>
  </sheets>
  <externalReferences>
    <externalReference r:id="rId6"/>
  </externalReferences>
  <definedNames>
    <definedName name="_xlnm.Print_Area" localSheetId="0">BS!$A$1:$L$77</definedName>
    <definedName name="_xlnm.Print_Area" localSheetId="2">'CE-Conso'!$A$1:$O$31</definedName>
    <definedName name="_xlnm.Print_Area" localSheetId="3">'CE-Separate'!$A$1:$L$27</definedName>
    <definedName name="_xlnm.Print_Area" localSheetId="4">CF!$A$1:$I$73</definedName>
    <definedName name="_xlnm.Print_Area" localSheetId="1">PL!$A$1:$H$44</definedName>
    <definedName name="_xlnm.Print_Titles" localSheetId="0">BS!$1:$7</definedName>
    <definedName name="_xlnm.Print_Titles" localSheetId="4">CF!$1:$7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81" l="1"/>
  <c r="J23" i="80"/>
  <c r="N17" i="80"/>
  <c r="I17" i="81" l="1"/>
  <c r="H18" i="81"/>
  <c r="J18" i="81"/>
  <c r="L17" i="81" l="1"/>
  <c r="K16" i="80" l="1"/>
  <c r="J16" i="80" s="1"/>
  <c r="E18" i="81"/>
  <c r="F18" i="81"/>
  <c r="G18" i="81"/>
  <c r="K16" i="81" l="1"/>
  <c r="K18" i="81" l="1"/>
  <c r="E18" i="80"/>
  <c r="M16" i="80"/>
  <c r="O16" i="80" s="1"/>
  <c r="F70" i="74" l="1"/>
  <c r="H70" i="74"/>
  <c r="N15" i="80"/>
  <c r="K23" i="81"/>
  <c r="L23" i="80"/>
  <c r="N23" i="80"/>
  <c r="N25" i="80"/>
  <c r="K19" i="81" l="1"/>
  <c r="J19" i="81"/>
  <c r="E27" i="80"/>
  <c r="E28" i="80" s="1"/>
  <c r="A25" i="81"/>
  <c r="A19" i="81"/>
  <c r="M13" i="80"/>
  <c r="O13" i="80" l="1"/>
  <c r="J57" i="69" l="1"/>
  <c r="K57" i="69"/>
  <c r="L57" i="69"/>
  <c r="J50" i="69"/>
  <c r="K50" i="69"/>
  <c r="L50" i="69"/>
  <c r="J29" i="69"/>
  <c r="K29" i="69"/>
  <c r="L29" i="69"/>
  <c r="L30" i="69" s="1"/>
  <c r="J17" i="69"/>
  <c r="J30" i="69" s="1"/>
  <c r="K17" i="69"/>
  <c r="L17" i="69"/>
  <c r="J74" i="69"/>
  <c r="J76" i="69" s="1"/>
  <c r="J58" i="69" l="1"/>
  <c r="J77" i="69" s="1"/>
  <c r="L58" i="69"/>
  <c r="K58" i="69"/>
  <c r="K30" i="69"/>
  <c r="J24" i="81" l="1"/>
  <c r="J25" i="81" s="1"/>
  <c r="E24" i="81"/>
  <c r="E25" i="81" s="1"/>
  <c r="F24" i="81"/>
  <c r="F25" i="81" s="1"/>
  <c r="G24" i="81"/>
  <c r="G25" i="81" s="1"/>
  <c r="H24" i="81"/>
  <c r="H25" i="81" s="1"/>
  <c r="K27" i="80" l="1"/>
  <c r="K28" i="80" s="1"/>
  <c r="I27" i="80"/>
  <c r="I28" i="80" s="1"/>
  <c r="H27" i="80"/>
  <c r="H28" i="80" s="1"/>
  <c r="G27" i="80"/>
  <c r="G28" i="80" s="1"/>
  <c r="F27" i="80"/>
  <c r="F28" i="80" s="1"/>
  <c r="L6" i="69" l="1"/>
  <c r="H27" i="84"/>
  <c r="H28" i="84" s="1"/>
  <c r="F27" i="84"/>
  <c r="F28" i="84" s="1"/>
  <c r="F6" i="74" l="1"/>
  <c r="H6" i="84" l="1"/>
  <c r="G6" i="74"/>
  <c r="I6" i="74" s="1"/>
  <c r="M17" i="80" l="1"/>
  <c r="O17" i="80" s="1"/>
  <c r="M26" i="80" l="1"/>
  <c r="O26" i="80" s="1"/>
  <c r="H53" i="74" l="1"/>
  <c r="H67" i="74"/>
  <c r="N18" i="80" l="1"/>
  <c r="K18" i="80"/>
  <c r="I18" i="80" l="1"/>
  <c r="H18" i="80"/>
  <c r="G18" i="80"/>
  <c r="F18" i="80"/>
  <c r="F19" i="80" s="1"/>
  <c r="I65" i="69" s="1"/>
  <c r="K73" i="69" l="1"/>
  <c r="G6" i="84" l="1"/>
  <c r="H6" i="74"/>
  <c r="A3" i="80"/>
  <c r="A3" i="81" s="1"/>
  <c r="H16" i="84"/>
  <c r="F16" i="84"/>
  <c r="H12" i="84"/>
  <c r="F12" i="84"/>
  <c r="K6" i="69"/>
  <c r="H17" i="84" l="1"/>
  <c r="H19" i="84" s="1"/>
  <c r="H21" i="84" s="1"/>
  <c r="A3" i="74"/>
  <c r="F17" i="84"/>
  <c r="F19" i="84" s="1"/>
  <c r="I9" i="74" l="1"/>
  <c r="I25" i="74" s="1"/>
  <c r="H41" i="84"/>
  <c r="F21" i="84"/>
  <c r="F34" i="84" s="1"/>
  <c r="F32" i="84" s="1"/>
  <c r="G9" i="74"/>
  <c r="G25" i="74" s="1"/>
  <c r="H29" i="84"/>
  <c r="F41" i="84" l="1"/>
  <c r="F29" i="84"/>
  <c r="F39" i="84" s="1"/>
  <c r="F37" i="84" s="1"/>
  <c r="G67" i="74"/>
  <c r="M25" i="80" l="1"/>
  <c r="O25" i="80" s="1"/>
  <c r="I67" i="74" l="1"/>
  <c r="G19" i="80" l="1"/>
  <c r="I66" i="69" s="1"/>
  <c r="G53" i="74" l="1"/>
  <c r="I53" i="74"/>
  <c r="K72" i="69" l="1"/>
  <c r="H19" i="81"/>
  <c r="K70" i="69" s="1"/>
  <c r="K19" i="80" l="1"/>
  <c r="I72" i="69" s="1"/>
  <c r="I19" i="80"/>
  <c r="I70" i="69" s="1"/>
  <c r="E19" i="80" l="1"/>
  <c r="I64" i="69" s="1"/>
  <c r="H19" i="80"/>
  <c r="I69" i="69" s="1"/>
  <c r="F19" i="81"/>
  <c r="K65" i="69" s="1"/>
  <c r="G19" i="81"/>
  <c r="K69" i="69" s="1"/>
  <c r="E19" i="81"/>
  <c r="K64" i="69" s="1"/>
  <c r="N19" i="80" l="1"/>
  <c r="I75" i="69" s="1"/>
  <c r="G35" i="74" l="1"/>
  <c r="G39" i="74" s="1"/>
  <c r="G69" i="74" s="1"/>
  <c r="G71" i="74" s="1"/>
  <c r="J78" i="69" l="1"/>
  <c r="I35" i="74" l="1"/>
  <c r="I39" i="74" s="1"/>
  <c r="I69" i="74" s="1"/>
  <c r="I71" i="74" s="1"/>
  <c r="L78" i="69" l="1"/>
  <c r="I78" i="74"/>
  <c r="I79" i="74" s="1"/>
  <c r="F53" i="74" l="1"/>
  <c r="I24" i="81" l="1"/>
  <c r="I25" i="81" s="1"/>
  <c r="F67" i="74" l="1"/>
  <c r="L27" i="80" l="1"/>
  <c r="L28" i="80" l="1"/>
  <c r="I50" i="69"/>
  <c r="E12" i="84"/>
  <c r="I57" i="69" l="1"/>
  <c r="I58" i="69" s="1"/>
  <c r="I17" i="69" l="1"/>
  <c r="N27" i="80" l="1"/>
  <c r="N28" i="80" s="1"/>
  <c r="M23" i="80"/>
  <c r="O23" i="80" s="1"/>
  <c r="O27" i="80" l="1"/>
  <c r="O28" i="80" s="1"/>
  <c r="J27" i="80"/>
  <c r="J28" i="80" l="1"/>
  <c r="M27" i="80"/>
  <c r="M28" i="80" s="1"/>
  <c r="I29" i="69" l="1"/>
  <c r="I30" i="69" s="1"/>
  <c r="G27" i="84" l="1"/>
  <c r="G28" i="84" s="1"/>
  <c r="K24" i="81" l="1"/>
  <c r="L23" i="81"/>
  <c r="K25" i="81" l="1"/>
  <c r="L24" i="81"/>
  <c r="L25" i="81" s="1"/>
  <c r="L15" i="80" l="1"/>
  <c r="E27" i="84"/>
  <c r="E28" i="84" s="1"/>
  <c r="L18" i="80" l="1"/>
  <c r="L19" i="80" s="1"/>
  <c r="I73" i="69" s="1"/>
  <c r="G16" i="84" l="1"/>
  <c r="G12" i="84" l="1"/>
  <c r="G17" i="84" s="1"/>
  <c r="G19" i="84" s="1"/>
  <c r="G21" i="84" l="1"/>
  <c r="I16" i="81" s="1"/>
  <c r="H9" i="74"/>
  <c r="H25" i="74" s="1"/>
  <c r="H35" i="74" s="1"/>
  <c r="H39" i="74" s="1"/>
  <c r="H69" i="74" s="1"/>
  <c r="H71" i="74" s="1"/>
  <c r="G41" i="84" l="1"/>
  <c r="G29" i="84"/>
  <c r="L16" i="81" l="1"/>
  <c r="I18" i="81"/>
  <c r="I19" i="81" s="1"/>
  <c r="K71" i="69" s="1"/>
  <c r="K74" i="69" s="1"/>
  <c r="K76" i="69" s="1"/>
  <c r="K77" i="69" s="1"/>
  <c r="K78" i="69" s="1"/>
  <c r="L18" i="81" l="1"/>
  <c r="L19" i="81" s="1"/>
  <c r="E16" i="84" l="1"/>
  <c r="E17" i="84" s="1"/>
  <c r="E19" i="84" s="1"/>
  <c r="F9" i="74" l="1"/>
  <c r="F25" i="74" s="1"/>
  <c r="F35" i="74" s="1"/>
  <c r="F39" i="74" s="1"/>
  <c r="F69" i="74" s="1"/>
  <c r="F71" i="74" s="1"/>
  <c r="E21" i="84"/>
  <c r="E29" i="84" l="1"/>
  <c r="E39" i="84" s="1"/>
  <c r="E37" i="84" s="1"/>
  <c r="E34" i="84"/>
  <c r="E32" i="84" s="1"/>
  <c r="J15" i="80" s="1"/>
  <c r="E41" i="84" l="1"/>
  <c r="M15" i="80" l="1"/>
  <c r="J18" i="80"/>
  <c r="J19" i="80" s="1"/>
  <c r="I71" i="69" s="1"/>
  <c r="I74" i="69" s="1"/>
  <c r="I76" i="69" s="1"/>
  <c r="I77" i="69" s="1"/>
  <c r="I78" i="69" s="1"/>
  <c r="O15" i="80" l="1"/>
  <c r="M18" i="80"/>
  <c r="M19" i="80" s="1"/>
  <c r="O18" i="80" l="1"/>
  <c r="O19" i="80" s="1"/>
  <c r="Q19" i="80" l="1"/>
</calcChain>
</file>

<file path=xl/sharedStrings.xml><?xml version="1.0" encoding="utf-8"?>
<sst xmlns="http://schemas.openxmlformats.org/spreadsheetml/2006/main" count="263" uniqueCount="185">
  <si>
    <t>บริษัท โรงพยาบาลราชธานี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</si>
  <si>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</si>
  <si>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</si>
  <si>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</si>
  <si>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</si>
  <si>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</si>
  <si>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</si>
  <si>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</si>
  <si>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</si>
  <si>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</si>
  <si>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</si>
  <si>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</si>
  <si>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ที่ดิน อาคารและอุปกรณ์ </t>
  </si>
  <si>
    <t>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</si>
  <si>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</si>
  <si>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</si>
  <si>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</si>
  <si>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</si>
  <si>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</si>
  <si>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</si>
  <si>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</si>
  <si>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</si>
  <si>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</si>
  <si>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</si>
  <si>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</si>
  <si>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</si>
  <si>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</si>
  <si>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</si>
  <si>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 xml:space="preserve">         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</si>
  <si>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</si>
  <si>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</si>
  <si>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</si>
  <si>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</si>
  <si>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</si>
  <si>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</si>
  <si>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รายได้จากกิจการโรงพยาบาล</t>
  </si>
  <si>
    <t>รายได้อื่น</t>
  </si>
  <si>
    <t>รวมรายได้</t>
  </si>
  <si>
    <t>ค่าใช้จ่าย</t>
  </si>
  <si>
    <t>ต้นทุนกิจการโรงพยาบาล</t>
  </si>
  <si>
    <t>ค่าใช้จ่ายในการบริหาร</t>
  </si>
  <si>
    <t>ต้นทุนทางการเงิน</t>
  </si>
  <si>
    <t>รวมค่าใช้จ่าย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</si>
  <si>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</si>
  <si>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</t>
  </si>
  <si>
    <t>ส่วนที่เป็นของส่วนได้เสียที่ไม่มีอำนาจควบคุม</t>
  </si>
  <si>
    <t>รวม</t>
  </si>
  <si>
    <t>ทุนที่ออก</t>
  </si>
  <si>
    <t>ส่วนเกิน</t>
  </si>
  <si>
    <t>ส่วนได้เสีย</t>
  </si>
  <si>
    <t>และชำระแล้ว</t>
  </si>
  <si>
    <t>มูลค่าหุ้นสามัญ</t>
  </si>
  <si>
    <t>ของบริษัทใหญ่</t>
  </si>
  <si>
    <t>ที่ไม่มีอำนาจควบคุม</t>
  </si>
  <si>
    <t>จัดสรรแล้ว</t>
  </si>
  <si>
    <t>ยังไม่ได้จัดสรร</t>
  </si>
  <si>
    <t>ส่วนต่ำจากการเปลี่ยนแปลง</t>
  </si>
  <si>
    <t>ทุนสำรองตามกฎหมาย</t>
  </si>
  <si>
    <t>งบกระแสเงินสด</t>
  </si>
  <si>
    <t>กระแสเงินสดจากกิจกรรมดำเนินงาน</t>
  </si>
  <si>
    <t>ขาดทุนจากการตัดจำหน่ายสินทรัพย์</t>
  </si>
  <si>
    <t>ดอกเบี้ยรับ</t>
  </si>
  <si>
    <t>ดอกเบี้ยจ่าย</t>
  </si>
  <si>
    <t>กำไรจากการดำเนินงานก่อนการเปลี่ยนแปลงในสินทรัพย์และหนี้สินดำเนินงาน</t>
  </si>
  <si>
    <t>เงินสดรับดอกเบี้ยรับ</t>
  </si>
  <si>
    <t>กระแสเงินสดจากกิจกรรมลงทุน</t>
  </si>
  <si>
    <t>กระแสเงินสดจากกิจกรรมจัดหาเงิน</t>
  </si>
  <si>
    <t>เงินสดจ่ายในเงินปันผล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</si>
  <si>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</si>
  <si>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</si>
  <si>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หนี้สินไม่หมุนเวียนอื่น</t>
  </si>
  <si>
    <t>ค่าใช้จ่ายผลประโยชน์ของพนักงาน</t>
  </si>
  <si>
    <t>เงินสดรับจากดอกเบี้ยรับ</t>
  </si>
  <si>
    <t>เงินสดจ่ายในดอกเบี้ยจ่าย</t>
  </si>
  <si>
    <t>เงินสดจ่ายในภาษีเงินได้</t>
  </si>
  <si>
    <t>รวมส่วนของผู้ถือหุ้นของบริษัทใหญ่</t>
  </si>
  <si>
    <t>เงินสดจ่ายเงินกู้ยืมระยะสั้นจากสถาบันการเงิน</t>
  </si>
  <si>
    <t>เงินกู้ยืมระยะสั้นจากสถาบันการเงิน</t>
  </si>
  <si>
    <t>ประมาณการหนี้สินไม่หมุนเวียนสำหรับผลประโยชน์พนักงาน</t>
  </si>
  <si>
    <t xml:space="preserve">   ในภายหลัง - สุทธิจากภาษี</t>
  </si>
  <si>
    <t>สินทรัพย์สิทธิการใช้</t>
  </si>
  <si>
    <t xml:space="preserve">ค่าเสื่อมราคาที่ดิน อาคารและอุปกรณ์ </t>
  </si>
  <si>
    <t>ค่าเสื่อมราคาสินทรัพย์สิทธิการใช้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</si>
  <si>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</si>
  <si>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</si>
  <si>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หนี้สินตามสัญญาเช่า</t>
  </si>
  <si>
    <t>เงินสดจ่ายหนี้สินตามสัญญาเช่า</t>
  </si>
  <si>
    <t>เงินฝากธนาคารที่ติดภาระค้ำประกัน</t>
  </si>
  <si>
    <t>หุ้นทุนซื้อคืน</t>
  </si>
  <si>
    <t>ทุนสำรองหุ้นทุนซื้อคืน</t>
  </si>
  <si>
    <t>องค์ประกอบอื่น</t>
  </si>
  <si>
    <t>ของส่วนของผู้ถือหุ้น</t>
  </si>
  <si>
    <t>เงินปันผลรับ</t>
  </si>
  <si>
    <t>เงินสดรับในเงินปันผล</t>
  </si>
  <si>
    <t>สินทรัพย์ดำเนินงาน (เพิ่มขึ้น) ลดลง</t>
  </si>
  <si>
    <t>หนี้สินดำเนินงานเพิ่มขึ้น (ลดลง)</t>
  </si>
  <si>
    <t>เงินสดรับ (จ่าย) จากกิจกรรมดำเนินงาน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</si>
  <si>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</si>
  <si>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</si>
  <si>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</si>
  <si>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</si>
  <si>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การแบ่งปันกำไร (ขาดทุน) เบ็ดเสร็จรวม</t>
  </si>
  <si>
    <t>รายได้ค่าบริการทางการแพทย์ค้างรับ</t>
  </si>
  <si>
    <t>รายได้เงินปันผลรับ</t>
  </si>
  <si>
    <t>เงินสดจ่ายเงินมัดจำค่าสินทรัพย์</t>
  </si>
  <si>
    <t>กำไรขาดทุนเบ็ดเสร็จอื่น</t>
  </si>
  <si>
    <t>ผลกำไรจากการวัดมูลค่า</t>
  </si>
  <si>
    <t>เงินลงทุนในตราสารทุน</t>
  </si>
  <si>
    <t>จากภาษีเงินได้</t>
  </si>
  <si>
    <t>ที่วัดมูลค่าด้วยมูลค่ายุติธรรม - สุทธิ</t>
  </si>
  <si>
    <t>สินทรัพย์ภาษีเงินได้ของงวดปัจจุบัน</t>
  </si>
  <si>
    <t>กำไรจากกิจกรรมดำเนินงาน</t>
  </si>
  <si>
    <t>ส่วนต่ำจากการเปลี่ยนแปลงสัดส่วนการถือหุ้นในบริษัทย่อย</t>
  </si>
  <si>
    <t>สัดส่วนการถือหุ้น</t>
  </si>
  <si>
    <t>ในบริษัทย่อย</t>
  </si>
  <si>
    <t>ค่าตัดจำหน่ายสินทรัพย์ไม่มีตัวตน</t>
  </si>
  <si>
    <t>สินทรัพย์ไม่มีตัวตน</t>
  </si>
  <si>
    <t>เงินสดรับจากเงินกู้ยืมระยะสั้นจากสถาบันการเงิน</t>
  </si>
  <si>
    <t xml:space="preserve">   ด้วยมูลค่ายุติธรรมผ่านกำไรขาดทุนเบ็ดเสร็จอื่น - สุทธิจากภาษี</t>
  </si>
  <si>
    <t>เงินปันผลจ่ายให้แก่ส่วนได้เสียที่ไม่มีอำนาจควบคุม</t>
  </si>
  <si>
    <t>(เพิ่มขึ้น) ลดลงในเงินฝากธนาคารที่ติดภาระค้ำประกัน</t>
  </si>
  <si>
    <t>เงินสดจ่ายเจ้าหนี้ค่าสินทรัพย์</t>
  </si>
  <si>
    <t>กำไรต่อหุ้นขั้นพื้นฐาน</t>
  </si>
  <si>
    <t>ตัดจำหน่ายภาษีถูกหัก ณ ที่จ่ายเป็นค่าใช้จ่าย</t>
  </si>
  <si>
    <t>เงินสดจ่ายซื้อเงินลงทุนในบริษัทย่อย</t>
  </si>
  <si>
    <t>เงินสดจ่ายซื้อที่ดิน อาคารและอุปกรณ์</t>
  </si>
  <si>
    <t>เงินสดจ่ายซื้อสินทรัพย์ไม่มีตัวตน</t>
  </si>
  <si>
    <t>งบฐานะการเงิน</t>
  </si>
  <si>
    <t>ค่าใช้จ่าย (รายได้) ภาษีเงินได้</t>
  </si>
  <si>
    <t>งบการเปลี่ยนแปลงส่วนของผู้ถือหุ้น</t>
  </si>
  <si>
    <t>สินทรัพย์ทางการเงินไม่หมุนเวียนที่ไม่ใช่เงินสดที่เป็นหลักประกัน</t>
  </si>
  <si>
    <t>สินทรัพย์ทางการเงินไม่หมุนเวียนอื่น</t>
  </si>
  <si>
    <t>ขาดทุนจากมูลค่าสินค้าคงเหลือลดลง</t>
  </si>
  <si>
    <t>(หน่วย : บาท)</t>
  </si>
  <si>
    <t>กำไรก่อนภาษีเงินได้</t>
  </si>
  <si>
    <t>รายการปรับกระทบกำไรก่อนภาษีเงินได้เป็นเงินสดรับ (จ่าย) จากกิจกรรมดำเนินงาน</t>
  </si>
  <si>
    <t>เงินให้กู้ยืมระยะสั้นแก่กิจการที่เกี่ยวข้องกัน</t>
  </si>
  <si>
    <t>เงินสดจ่ายในเงินให้กู้ยืมระยะสั้นแก่กิจการที่เกี่ยวข้องกัน</t>
  </si>
  <si>
    <t>เงินสดรับจากเงินกู้ยืมระยะสั้นจากกิจการที่เกี่ยวข้องกัน</t>
  </si>
  <si>
    <t>เงินสดจ่ายเงินกู้ยืมระยะสั้นจากกิจการที่เกี่ยวข้องกัน</t>
  </si>
  <si>
    <t>ส่วนที่เป็นของบริษัทใหญ่</t>
  </si>
  <si>
    <t>ทุนจดทะเบียน</t>
  </si>
  <si>
    <t>ทุนที่ออกและชำระแล้ว</t>
  </si>
  <si>
    <t>หุ้นสามัญ   300,000,000 หุ้น  มูลค่าหุ้นละ   1.00 บาท</t>
  </si>
  <si>
    <t xml:space="preserve"> ทุนสำรองหุ้นทุนซื้อคืน</t>
  </si>
  <si>
    <t xml:space="preserve"> ยังไม่ได้จัดสรร</t>
  </si>
  <si>
    <t>(กำไร) ขาดทุนจากการจำหน่ายสินทรัพย์</t>
  </si>
  <si>
    <t>ผลกำไร (ขาดทุน) จากเงินลงทุนในตราสารทุนที่กำหนดให้วัดมูลค่า</t>
  </si>
  <si>
    <t>เพิ่มขึ้นจากทุนเรียกชำระ</t>
  </si>
  <si>
    <t>เงินปันผลจ่ายของส่วนได้เสียที่ไม่มีอำนาจควบคุม</t>
  </si>
  <si>
    <t>ส่วนได้เสียที่ไม่มีอำนาจควบคุมในบริษัทย่อย</t>
  </si>
  <si>
    <t>หนี้สินภาษีเงินได้รอตัดบัญชี</t>
  </si>
  <si>
    <t>เงินสดจ่ายหุ้นซื้อคืน</t>
  </si>
  <si>
    <t>หนี้สูญและผลขาดทุนด้านเครดิตที่คาดว่าจะเกิดขึ้น-ลูกหนี้การค้า</t>
  </si>
  <si>
    <t>ณ วันที่ 31 มีนาคม 2568</t>
  </si>
  <si>
    <t>สำหรับงวดสามเดือนสิ้นสุดวันที่ 31 มีนาคม 2568</t>
  </si>
  <si>
    <t>ยังไม่ได้ตรวจสอบ</t>
  </si>
  <si>
    <t>ยอดคงเหลือ ณ วันที่ 1 มกราคม 2567</t>
  </si>
  <si>
    <t>ยอดคงเหลือ ณ วันที่ 31 มีนาคม 2567</t>
  </si>
  <si>
    <t>ยอดคงเหลือ ณ วันที่ 31 มีนาคม 2568</t>
  </si>
  <si>
    <t>ยอดคงเหลือ ณ วันที่ 1 มกราคม 2568</t>
  </si>
  <si>
    <t>การเปลี่ยนแปลงในส่วนของผู้ถือหุ้นสำหรับงวด</t>
  </si>
  <si>
    <t>กำไร (ขาดทุน) เบ็ดเสร็จรวมสำหรับงวด</t>
  </si>
  <si>
    <t>กำไรสำหรับงวด</t>
  </si>
  <si>
    <t>กำไรขาดทุนเบ็ดเสร็จอื่นสำหรับงวด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</si>
  <si>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</si>
  <si>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</si>
  <si>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 xml:space="preserve">   รวมการเปลี่ยนแปลงในส่วนของผู้ถือหุ้นสำหรับงวด</t>
  </si>
  <si>
    <t>ตรวจสอบแล้ว</t>
  </si>
  <si>
    <t>31 มีนาคม 2568</t>
  </si>
  <si>
    <t>31 ธันวาคม 2567</t>
  </si>
  <si>
    <t>รวมกำไร (ขาดทุน) เบ็ดเสร็จอื่นสำหรับงวด - สุทธิจากภาษี</t>
  </si>
  <si>
    <t>ส่วนของเงินกู้ยืมระยะยาวที่ถึงกำหนดชำระภายในหนึ่งปี</t>
  </si>
  <si>
    <t>เงินกู้ยืมระยะยาว</t>
  </si>
  <si>
    <t>จำหน่ายหุ้นทุนซื้อคืน</t>
  </si>
  <si>
    <t>เงินสดรับจากภาษีถูกหัก ณ ที่จ่ายขอคืน</t>
  </si>
  <si>
    <t>รายการปรับลดประมาณการรายได้ค่าบริการทางการแพทย์ค้างรับ</t>
  </si>
  <si>
    <t>31 มีนาคม 2567</t>
  </si>
  <si>
    <t>ผลขาดทุนด้านเครดิตที่คาดว่าจะเกิดขึ้น-รายได้ค่าบริการทางการแพทย์ค้างรับ</t>
  </si>
  <si>
    <t>เงินสดรับจากการจำหน่ายสินทรัพย์</t>
  </si>
  <si>
    <t>เงินสดรับจากเงินกู้ยืมระยะยาว</t>
  </si>
  <si>
    <t>เงินสดจ่ายเงินกู้ยืมระยะยาว</t>
  </si>
  <si>
    <t>เงินสดรับจากการรับชำระค่าหุ้นของผู้มีส่วนได้เสียที่ไม่มีอำนาจควบคุม</t>
  </si>
  <si>
    <t>จำนวนหุ้นสามัญถัวเฉลี่ยถ่วงน้ำหนัก (หน่วย : หุ้น)</t>
  </si>
  <si>
    <t>การแบ่งปันกำไร (ขาดทุน)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</si>
</sst>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87" formatCode="_(* #,##0.00_);_(* \(#,##0.00\);_(* &quot;-&quot;??_);_(@_)"/>
    <numFmt numFmtId="188" formatCode="#,##0.00;[Red]\(#,##0.00\)"/>
    <numFmt numFmtId="189" formatCode="_(* #,##0_);_(* \(#,##0\);_(* &quot;-&quot;??_);_(@_)"/>
    <numFmt numFmtId="190" formatCode="0.0000000"/>
    <numFmt numFmtId="191" formatCode="_-* #,##0_-;\-* #,##0_-;_-* &quot;-&quot;??_-;_-@_-"/>
  </numFmts>
  <fonts count="17">
    <font>
      <sz val="16"/>
      <name val="Angsana New"/>
    </font>
    <font>
      <sz val="16"/>
      <name val="Angsana New"/>
      <family val="1"/>
    </font>
    <font>
      <sz val="16"/>
      <name val="Angsana New"/>
      <family val="1"/>
    </font>
    <font>
      <sz val="14"/>
      <name val="Cordia New"/>
      <family val="2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5"/>
      <name val="Angsana New"/>
      <family val="1"/>
    </font>
    <font>
      <sz val="15"/>
      <name val="Angsana New"/>
      <family val="1"/>
    </font>
    <font>
      <b/>
      <sz val="15"/>
      <name val="Angsana New"/>
      <family val="1"/>
      <charset val="222"/>
    </font>
    <font>
      <sz val="15"/>
      <name val="Angsana New"/>
      <family val="1"/>
      <charset val="222"/>
    </font>
    <font>
      <sz val="15"/>
      <name val="AngsanaUPC"/>
      <family val="1"/>
      <charset val="222"/>
    </font>
    <font>
      <sz val="15"/>
      <name val="AngsanaUPC"/>
      <family val="1"/>
    </font>
    <font>
      <u/>
      <sz val="15"/>
      <name val="Angsana New"/>
      <family val="1"/>
    </font>
    <font>
      <b/>
      <u/>
      <sz val="15"/>
      <name val="Angsana New"/>
      <family val="1"/>
    </font>
    <font>
      <sz val="15"/>
      <color rgb="FFFF0000"/>
      <name val="Angsana New"/>
      <family val="1"/>
    </font>
    <font>
      <b/>
      <sz val="15.5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4">
    <xf numFmtId="0" fontId="0" fillId="0" borderId="0"/>
    <xf numFmtId="187" fontId="1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3" fillId="0" borderId="0"/>
    <xf numFmtId="0" fontId="2" fillId="0" borderId="0"/>
    <xf numFmtId="0" fontId="6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0" fontId="4" fillId="0" borderId="0"/>
    <xf numFmtId="187" fontId="5" fillId="0" borderId="0" applyFont="0" applyFill="0" applyBorder="0" applyAlignment="0" applyProtection="0"/>
  </cellStyleXfs>
  <cellXfs count="131">
    <xf numFmtId="0" fontId="0" fillId="0" borderId="0" xfId="0"/>
    <xf numFmtId="187" fontId="7" fillId="0" borderId="0" xfId="1" applyFont="1" applyFill="1" applyAlignment="1">
      <alignment horizontal="center"/>
    </xf>
    <xf numFmtId="187" fontId="7" fillId="0" borderId="0" xfId="1" applyFont="1" applyFill="1" applyAlignment="1">
      <alignment horizontal="right"/>
    </xf>
    <xf numFmtId="187" fontId="8" fillId="0" borderId="0" xfId="1" applyFont="1" applyFill="1"/>
    <xf numFmtId="187" fontId="7" fillId="0" borderId="0" xfId="1" applyFont="1" applyFill="1" applyBorder="1" applyAlignment="1">
      <alignment horizontal="center"/>
    </xf>
    <xf numFmtId="187" fontId="8" fillId="0" borderId="0" xfId="1" applyFont="1" applyFill="1" applyBorder="1" applyAlignment="1">
      <alignment horizontal="center"/>
    </xf>
    <xf numFmtId="187" fontId="8" fillId="0" borderId="0" xfId="1" applyFont="1" applyFill="1" applyBorder="1"/>
    <xf numFmtId="187" fontId="7" fillId="0" borderId="0" xfId="1" applyFont="1" applyFill="1" applyBorder="1"/>
    <xf numFmtId="187" fontId="7" fillId="0" borderId="0" xfId="1" applyFont="1" applyFill="1"/>
    <xf numFmtId="43" fontId="9" fillId="0" borderId="0" xfId="8" applyFont="1" applyFill="1" applyAlignment="1">
      <alignment horizontal="center"/>
    </xf>
    <xf numFmtId="187" fontId="9" fillId="0" borderId="0" xfId="1" applyFont="1" applyFill="1" applyAlignment="1">
      <alignment horizontal="center"/>
    </xf>
    <xf numFmtId="43" fontId="9" fillId="0" borderId="2" xfId="8" applyFont="1" applyFill="1" applyBorder="1" applyAlignment="1">
      <alignment horizontal="center"/>
    </xf>
    <xf numFmtId="43" fontId="9" fillId="0" borderId="1" xfId="8" applyFont="1" applyFill="1" applyBorder="1" applyAlignment="1">
      <alignment horizontal="center"/>
    </xf>
    <xf numFmtId="187" fontId="7" fillId="0" borderId="1" xfId="1" applyFont="1" applyFill="1" applyBorder="1" applyAlignment="1">
      <alignment horizontal="right"/>
    </xf>
    <xf numFmtId="187" fontId="9" fillId="0" borderId="0" xfId="1" applyFont="1" applyFill="1" applyBorder="1" applyAlignment="1">
      <alignment horizontal="center"/>
    </xf>
    <xf numFmtId="187" fontId="10" fillId="0" borderId="0" xfId="1" applyFont="1" applyFill="1"/>
    <xf numFmtId="189" fontId="8" fillId="0" borderId="0" xfId="1" applyNumberFormat="1" applyFont="1" applyFill="1" applyBorder="1" applyAlignment="1">
      <alignment horizontal="center"/>
    </xf>
    <xf numFmtId="189" fontId="10" fillId="0" borderId="0" xfId="1" applyNumberFormat="1" applyFont="1" applyFill="1" applyBorder="1"/>
    <xf numFmtId="43" fontId="10" fillId="0" borderId="0" xfId="8" applyFont="1" applyFill="1" applyAlignment="1">
      <alignment horizontal="center"/>
    </xf>
    <xf numFmtId="189" fontId="7" fillId="0" borderId="0" xfId="1" applyNumberFormat="1" applyFont="1" applyFill="1" applyAlignment="1">
      <alignment horizontal="right"/>
    </xf>
    <xf numFmtId="189" fontId="8" fillId="0" borderId="0" xfId="1" applyNumberFormat="1" applyFont="1" applyFill="1"/>
    <xf numFmtId="187" fontId="10" fillId="0" borderId="0" xfId="1" applyFont="1" applyFill="1" applyBorder="1" applyAlignment="1">
      <alignment horizontal="center"/>
    </xf>
    <xf numFmtId="187" fontId="8" fillId="0" borderId="3" xfId="1" applyFont="1" applyFill="1" applyBorder="1"/>
    <xf numFmtId="187" fontId="8" fillId="0" borderId="2" xfId="1" applyFont="1" applyFill="1" applyBorder="1"/>
    <xf numFmtId="43" fontId="8" fillId="0" borderId="0" xfId="8" applyFont="1" applyFill="1" applyAlignment="1">
      <alignment horizontal="center"/>
    </xf>
    <xf numFmtId="187" fontId="8" fillId="0" borderId="4" xfId="1" applyFont="1" applyFill="1" applyBorder="1"/>
    <xf numFmtId="187" fontId="13" fillId="0" borderId="0" xfId="1" applyFont="1" applyFill="1" applyBorder="1" applyAlignment="1">
      <alignment horizontal="center"/>
    </xf>
    <xf numFmtId="43" fontId="7" fillId="0" borderId="0" xfId="8" applyFont="1" applyFill="1" applyAlignment="1">
      <alignment horizontal="center"/>
    </xf>
    <xf numFmtId="43" fontId="7" fillId="0" borderId="2" xfId="8" applyFont="1" applyFill="1" applyBorder="1" applyAlignment="1">
      <alignment horizontal="center"/>
    </xf>
    <xf numFmtId="187" fontId="7" fillId="0" borderId="2" xfId="1" applyFont="1" applyFill="1" applyBorder="1" applyAlignment="1">
      <alignment horizontal="center"/>
    </xf>
    <xf numFmtId="187" fontId="7" fillId="0" borderId="1" xfId="1" applyFont="1" applyFill="1" applyBorder="1" applyAlignment="1">
      <alignment horizontal="center"/>
    </xf>
    <xf numFmtId="187" fontId="8" fillId="0" borderId="0" xfId="1" applyFont="1" applyFill="1" applyBorder="1" applyAlignment="1"/>
    <xf numFmtId="187" fontId="15" fillId="0" borderId="0" xfId="1" applyFont="1" applyFill="1" applyBorder="1"/>
    <xf numFmtId="187" fontId="8" fillId="0" borderId="0" xfId="1" applyFont="1" applyFill="1" applyAlignment="1">
      <alignment horizontal="right"/>
    </xf>
    <xf numFmtId="187" fontId="8" fillId="0" borderId="5" xfId="1" applyFont="1" applyFill="1" applyBorder="1" applyAlignment="1">
      <alignment horizontal="right"/>
    </xf>
    <xf numFmtId="187" fontId="7" fillId="0" borderId="2" xfId="1" applyFont="1" applyFill="1" applyBorder="1" applyAlignment="1">
      <alignment horizontal="center" vertical="center"/>
    </xf>
    <xf numFmtId="187" fontId="7" fillId="0" borderId="3" xfId="1" applyFont="1" applyFill="1" applyBorder="1" applyAlignment="1">
      <alignment horizontal="center" vertical="top"/>
    </xf>
    <xf numFmtId="187" fontId="7" fillId="0" borderId="1" xfId="1" applyFont="1" applyFill="1" applyBorder="1" applyAlignment="1">
      <alignment horizontal="center" vertical="center"/>
    </xf>
    <xf numFmtId="187" fontId="7" fillId="0" borderId="0" xfId="1" applyFont="1" applyFill="1" applyBorder="1" applyAlignment="1">
      <alignment horizontal="center" vertical="center"/>
    </xf>
    <xf numFmtId="189" fontId="8" fillId="0" borderId="0" xfId="3" applyNumberFormat="1" applyFont="1" applyFill="1" applyBorder="1"/>
    <xf numFmtId="187" fontId="8" fillId="0" borderId="0" xfId="2" applyFont="1" applyFill="1" applyBorder="1"/>
    <xf numFmtId="187" fontId="8" fillId="0" borderId="3" xfId="1" applyFont="1" applyFill="1" applyBorder="1" applyAlignment="1">
      <alignment horizontal="center"/>
    </xf>
    <xf numFmtId="187" fontId="8" fillId="0" borderId="4" xfId="1" applyFont="1" applyFill="1" applyBorder="1" applyAlignment="1">
      <alignment horizontal="center"/>
    </xf>
    <xf numFmtId="189" fontId="8" fillId="0" borderId="0" xfId="3" applyNumberFormat="1" applyFont="1" applyFill="1" applyBorder="1" applyAlignment="1"/>
    <xf numFmtId="189" fontId="7" fillId="0" borderId="0" xfId="3" applyNumberFormat="1" applyFont="1" applyFill="1" applyBorder="1"/>
    <xf numFmtId="189" fontId="7" fillId="0" borderId="0" xfId="3" applyNumberFormat="1" applyFont="1" applyFill="1" applyBorder="1" applyAlignment="1"/>
    <xf numFmtId="187" fontId="7" fillId="0" borderId="0" xfId="2" applyFont="1" applyFill="1" applyBorder="1"/>
    <xf numFmtId="187" fontId="7" fillId="0" borderId="2" xfId="1" applyFont="1" applyFill="1" applyBorder="1" applyAlignment="1">
      <alignment horizontal="center" vertical="top"/>
    </xf>
    <xf numFmtId="187" fontId="7" fillId="0" borderId="1" xfId="1" applyFont="1" applyFill="1" applyBorder="1" applyAlignment="1">
      <alignment horizontal="center" vertical="top"/>
    </xf>
    <xf numFmtId="187" fontId="8" fillId="0" borderId="0" xfId="1" applyFont="1" applyFill="1" applyBorder="1" applyAlignment="1">
      <alignment horizontal="right"/>
    </xf>
    <xf numFmtId="189" fontId="7" fillId="0" borderId="1" xfId="1" applyNumberFormat="1" applyFont="1" applyFill="1" applyBorder="1" applyAlignment="1">
      <alignment horizontal="center"/>
    </xf>
    <xf numFmtId="187" fontId="7" fillId="0" borderId="1" xfId="1" quotePrefix="1" applyFont="1" applyFill="1" applyBorder="1" applyAlignment="1">
      <alignment horizontal="center"/>
    </xf>
    <xf numFmtId="187" fontId="14" fillId="0" borderId="0" xfId="1" applyFont="1" applyFill="1" applyBorder="1" applyAlignment="1">
      <alignment horizontal="center"/>
    </xf>
    <xf numFmtId="187" fontId="8" fillId="0" borderId="1" xfId="1" applyFont="1" applyFill="1" applyBorder="1"/>
    <xf numFmtId="187" fontId="8" fillId="0" borderId="0" xfId="1" applyFont="1" applyFill="1" applyBorder="1" applyAlignment="1">
      <alignment horizontal="right" vertical="top" wrapText="1"/>
    </xf>
    <xf numFmtId="189" fontId="16" fillId="0" borderId="0" xfId="1" applyNumberFormat="1" applyFont="1" applyFill="1" applyBorder="1" applyAlignment="1">
      <alignment horizontal="center"/>
    </xf>
    <xf numFmtId="191" fontId="16" fillId="0" borderId="0" xfId="1" applyNumberFormat="1" applyFont="1" applyFill="1" applyBorder="1" applyAlignment="1">
      <alignment horizontal="center"/>
    </xf>
    <xf numFmtId="0" fontId="8" fillId="0" borderId="0" xfId="11" applyFont="1"/>
    <xf numFmtId="0" fontId="8" fillId="0" borderId="2" xfId="11" applyFont="1" applyBorder="1"/>
    <xf numFmtId="0" fontId="8" fillId="0" borderId="1" xfId="0" applyFont="1" applyBorder="1"/>
    <xf numFmtId="0" fontId="7" fillId="0" borderId="1" xfId="0" applyFont="1" applyBorder="1" applyAlignment="1">
      <alignment horizontal="right"/>
    </xf>
    <xf numFmtId="0" fontId="8" fillId="0" borderId="0" xfId="0" applyFont="1"/>
    <xf numFmtId="0" fontId="7" fillId="0" borderId="0" xfId="0" applyFont="1" applyAlignment="1">
      <alignment horizontal="right"/>
    </xf>
    <xf numFmtId="0" fontId="13" fillId="0" borderId="0" xfId="11" applyFont="1"/>
    <xf numFmtId="0" fontId="8" fillId="0" borderId="0" xfId="11" applyFont="1" applyAlignment="1">
      <alignment horizontal="center"/>
    </xf>
    <xf numFmtId="0" fontId="8" fillId="0" borderId="0" xfId="11" quotePrefix="1" applyFont="1" applyAlignment="1">
      <alignment horizontal="center"/>
    </xf>
    <xf numFmtId="187" fontId="8" fillId="0" borderId="0" xfId="11" applyNumberFormat="1" applyFont="1"/>
    <xf numFmtId="189" fontId="8" fillId="0" borderId="0" xfId="11" applyNumberFormat="1" applyFont="1"/>
    <xf numFmtId="43" fontId="8" fillId="0" borderId="0" xfId="11" applyNumberFormat="1" applyFont="1"/>
    <xf numFmtId="0" fontId="7" fillId="0" borderId="0" xfId="11" applyFont="1"/>
    <xf numFmtId="3" fontId="8" fillId="0" borderId="0" xfId="0" applyNumberFormat="1" applyFont="1" applyAlignment="1">
      <alignment horizontal="right" vertical="top" wrapText="1"/>
    </xf>
    <xf numFmtId="3" fontId="8" fillId="0" borderId="0" xfId="0" applyNumberFormat="1" applyFont="1"/>
    <xf numFmtId="3" fontId="8" fillId="0" borderId="0" xfId="11" applyNumberFormat="1" applyFont="1"/>
    <xf numFmtId="0" fontId="8" fillId="0" borderId="0" xfId="0" applyFont="1" applyAlignment="1">
      <alignment horizontal="right" vertical="top" wrapText="1"/>
    </xf>
    <xf numFmtId="0" fontId="8" fillId="0" borderId="0" xfId="12" applyFont="1"/>
    <xf numFmtId="43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89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center"/>
    </xf>
    <xf numFmtId="189" fontId="7" fillId="0" borderId="2" xfId="0" applyNumberFormat="1" applyFont="1" applyBorder="1" applyAlignment="1">
      <alignment horizontal="center"/>
    </xf>
    <xf numFmtId="0" fontId="8" fillId="0" borderId="1" xfId="11" applyFont="1" applyBorder="1" applyAlignment="1">
      <alignment horizontal="center"/>
    </xf>
    <xf numFmtId="189" fontId="8" fillId="0" borderId="0" xfId="0" applyNumberFormat="1" applyFont="1"/>
    <xf numFmtId="190" fontId="8" fillId="0" borderId="0" xfId="0" applyNumberFormat="1" applyFont="1"/>
    <xf numFmtId="187" fontId="8" fillId="0" borderId="0" xfId="0" applyNumberFormat="1" applyFont="1"/>
    <xf numFmtId="0" fontId="8" fillId="0" borderId="0" xfId="0" applyFont="1" applyAlignment="1">
      <alignment horizontal="left"/>
    </xf>
    <xf numFmtId="0" fontId="8" fillId="0" borderId="0" xfId="10" applyFont="1"/>
    <xf numFmtId="0" fontId="8" fillId="0" borderId="0" xfId="0" applyFont="1" applyAlignment="1">
      <alignment horizontal="right"/>
    </xf>
    <xf numFmtId="0" fontId="13" fillId="0" borderId="0" xfId="0" applyFont="1"/>
    <xf numFmtId="189" fontId="8" fillId="0" borderId="0" xfId="0" applyNumberFormat="1" applyFont="1" applyAlignment="1">
      <alignment horizontal="center"/>
    </xf>
    <xf numFmtId="43" fontId="8" fillId="0" borderId="0" xfId="0" applyNumberFormat="1" applyFont="1"/>
    <xf numFmtId="189" fontId="8" fillId="0" borderId="0" xfId="11" quotePrefix="1" applyNumberFormat="1" applyFont="1" applyAlignment="1">
      <alignment horizontal="center"/>
    </xf>
    <xf numFmtId="0" fontId="7" fillId="0" borderId="0" xfId="0" applyFont="1"/>
    <xf numFmtId="43" fontId="7" fillId="0" borderId="0" xfId="5" applyNumberFormat="1" applyFont="1" applyAlignment="1">
      <alignment horizontal="center"/>
    </xf>
    <xf numFmtId="0" fontId="7" fillId="0" borderId="0" xfId="5" applyFont="1" applyAlignment="1">
      <alignment horizontal="center"/>
    </xf>
    <xf numFmtId="0" fontId="7" fillId="0" borderId="0" xfId="5" applyFont="1"/>
    <xf numFmtId="0" fontId="8" fillId="0" borderId="2" xfId="5" applyFont="1" applyBorder="1"/>
    <xf numFmtId="0" fontId="8" fillId="0" borderId="0" xfId="5" applyFont="1"/>
    <xf numFmtId="0" fontId="8" fillId="0" borderId="1" xfId="5" applyFont="1" applyBorder="1"/>
    <xf numFmtId="0" fontId="7" fillId="0" borderId="1" xfId="5" applyFont="1" applyBorder="1" applyAlignment="1">
      <alignment horizontal="center"/>
    </xf>
    <xf numFmtId="187" fontId="8" fillId="0" borderId="0" xfId="5" applyNumberFormat="1" applyFont="1"/>
    <xf numFmtId="0" fontId="8" fillId="0" borderId="0" xfId="5" applyFont="1" applyAlignment="1">
      <alignment horizontal="center"/>
    </xf>
    <xf numFmtId="189" fontId="8" fillId="0" borderId="0" xfId="5" applyNumberFormat="1" applyFont="1"/>
    <xf numFmtId="0" fontId="8" fillId="0" borderId="0" xfId="5" applyFont="1" applyAlignment="1">
      <alignment horizontal="center" vertical="center"/>
    </xf>
    <xf numFmtId="43" fontId="7" fillId="0" borderId="0" xfId="5" applyNumberFormat="1" applyFont="1" applyAlignment="1">
      <alignment horizontal="right"/>
    </xf>
    <xf numFmtId="0" fontId="9" fillId="0" borderId="0" xfId="11" applyFont="1"/>
    <xf numFmtId="0" fontId="10" fillId="0" borderId="0" xfId="11" applyFont="1"/>
    <xf numFmtId="0" fontId="10" fillId="0" borderId="0" xfId="11" applyFont="1" applyAlignment="1">
      <alignment horizontal="center"/>
    </xf>
    <xf numFmtId="0" fontId="10" fillId="0" borderId="0" xfId="0" applyFont="1"/>
    <xf numFmtId="189" fontId="10" fillId="0" borderId="0" xfId="11" applyNumberFormat="1" applyFont="1"/>
    <xf numFmtId="0" fontId="10" fillId="0" borderId="0" xfId="11" quotePrefix="1" applyFont="1" applyAlignment="1">
      <alignment horizontal="center"/>
    </xf>
    <xf numFmtId="0" fontId="8" fillId="0" borderId="0" xfId="7" applyFont="1"/>
    <xf numFmtId="0" fontId="12" fillId="0" borderId="0" xfId="7" applyFont="1"/>
    <xf numFmtId="0" fontId="11" fillId="0" borderId="0" xfId="6" applyFont="1"/>
    <xf numFmtId="0" fontId="11" fillId="0" borderId="0" xfId="7" applyFont="1"/>
    <xf numFmtId="0" fontId="7" fillId="0" borderId="0" xfId="7" applyFont="1"/>
    <xf numFmtId="188" fontId="10" fillId="0" borderId="0" xfId="11" applyNumberFormat="1" applyFont="1" applyAlignment="1">
      <alignment horizontal="center"/>
    </xf>
    <xf numFmtId="43" fontId="7" fillId="0" borderId="0" xfId="8" applyFont="1" applyFill="1" applyAlignment="1">
      <alignment horizontal="center"/>
    </xf>
    <xf numFmtId="187" fontId="7" fillId="0" borderId="2" xfId="1" applyFont="1" applyFill="1" applyBorder="1" applyAlignment="1">
      <alignment horizontal="center"/>
    </xf>
    <xf numFmtId="43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43" fontId="9" fillId="0" borderId="0" xfId="8" applyFont="1" applyFill="1" applyAlignment="1">
      <alignment horizontal="center"/>
    </xf>
    <xf numFmtId="187" fontId="9" fillId="0" borderId="2" xfId="1" applyFont="1" applyFill="1" applyBorder="1" applyAlignment="1">
      <alignment horizontal="center"/>
    </xf>
    <xf numFmtId="187" fontId="7" fillId="0" borderId="2" xfId="1" applyFont="1" applyFill="1" applyBorder="1" applyAlignment="1">
      <alignment horizontal="center" vertical="center"/>
    </xf>
    <xf numFmtId="187" fontId="7" fillId="0" borderId="0" xfId="1" applyFont="1" applyFill="1" applyBorder="1" applyAlignment="1">
      <alignment horizontal="center" vertical="center"/>
    </xf>
    <xf numFmtId="43" fontId="7" fillId="0" borderId="0" xfId="5" applyNumberFormat="1" applyFont="1" applyAlignment="1">
      <alignment horizontal="center"/>
    </xf>
    <xf numFmtId="0" fontId="7" fillId="0" borderId="0" xfId="5" applyFont="1" applyAlignment="1">
      <alignment horizontal="center"/>
    </xf>
    <xf numFmtId="187" fontId="7" fillId="0" borderId="1" xfId="1" applyFont="1" applyFill="1" applyBorder="1" applyAlignment="1">
      <alignment horizontal="center" vertical="center"/>
    </xf>
    <xf numFmtId="187" fontId="7" fillId="0" borderId="2" xfId="1" applyFont="1" applyFill="1" applyBorder="1" applyAlignment="1">
      <alignment horizontal="center" vertical="top"/>
    </xf>
    <xf numFmtId="187" fontId="7" fillId="0" borderId="1" xfId="1" applyFont="1" applyFill="1" applyBorder="1" applyAlignment="1">
      <alignment horizontal="center" vertical="top"/>
    </xf>
    <xf numFmtId="43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</cellXfs>
  <cellStyles count="14">
    <cellStyle name="Comma" xfId="1" builtinId="3"/>
    <cellStyle name="Comma 16 11" xfId="13" xr:uid="{55677CB2-1330-4A0A-B285-B64DFF7B0FB5}"/>
    <cellStyle name="Comma 2" xfId="2" xr:uid="{00000000-0005-0000-0000-000001000000}"/>
    <cellStyle name="Comma 3" xfId="3" xr:uid="{00000000-0005-0000-0000-000002000000}"/>
    <cellStyle name="Normal" xfId="0" builtinId="0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  <color rgb="FFCC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FS\Y'68\Q1'68%20RJH\Conso\Conso%20RJH%20Q1'68.xlsx" TargetMode="External"/><Relationship Id="rId1" Type="http://schemas.openxmlformats.org/officeDocument/2006/relationships/externalLinkPath" Target="/FS/Y'68/Q1'68%20RJH/Conso/Conso%20RJH%20Q1'6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สารบัญ"/>
      <sheetName val="BS"/>
      <sheetName val="PL"/>
      <sheetName val="Detail_CONSO 57"/>
      <sheetName val="Eliminate "/>
      <sheetName val="Detail_CONSO RJN ต้นงวด"/>
      <sheetName val="Detail_CONSO 59"/>
      <sheetName val="Detail_CONSO 64"/>
      <sheetName val="Detail_CONSO RJN 65"/>
      <sheetName val="Detail_CONSO RJN 66"/>
      <sheetName val="Detail_CONSO 62 (หนองแค)"/>
      <sheetName val="Detail_CONSO หนองแค 65"/>
      <sheetName val="Detail_CONSO RJN 68"/>
      <sheetName val="Detail_CONSO หนองแค 66"/>
      <sheetName val="Detail_CONSO RNH ต้นงวด"/>
      <sheetName val="Detail_CONSO RNH 68"/>
      <sheetName val="Detail_CONSO RRTH ต้นงวด"/>
      <sheetName val="Detail_CONSO RRTH 68"/>
      <sheetName val="Detail_CONSO RIN สัดส่วน"/>
      <sheetName val="Detail_CONSO RIH ต้นงวด"/>
      <sheetName val="Detail_CONSO RIH 68"/>
      <sheetName val="Detail_CONSO RPW ต้นงวด"/>
      <sheetName val="Detail_CONSO RPW 68"/>
      <sheetName val="NCI"/>
      <sheetName val="RPT"/>
      <sheetName val="รายการระหว่างกัน BS 68"/>
      <sheetName val="รายการระหว่างกัน PL 68"/>
      <sheetName val="CF"/>
      <sheetName val="กระทบ Cash Flow"/>
      <sheetName val="Non cash"/>
      <sheetName val="เงินลงทุนชั่วคราว"/>
      <sheetName val="เงินสด"/>
      <sheetName val="ลูกหนี้"/>
      <sheetName val="รายได้ค้างรับ"/>
      <sheetName val="สินค้า"/>
      <sheetName val="อุปกรณ์"/>
      <sheetName val="Detail อุปกรณ์"/>
      <sheetName val="ROU"/>
      <sheetName val="Detail ROU"/>
      <sheetName val="สินทรัพย์ไม่มีตัวตน"/>
      <sheetName val="Detail ไม่มีตัวตน"/>
      <sheetName val="สินทรัพย์ไม่หมุนอื่นๆ"/>
      <sheetName val="ภาษีเงินได้รอตัดบัญชี"/>
      <sheetName val="Defertax"/>
      <sheetName val="รายการบวกกลับ"/>
      <sheetName val="ค่าใช้จ่ายรายได้ภาษีเงินได้"/>
      <sheetName val="เงินเบิกเกินบัญชี"/>
      <sheetName val="เจ้าหนี้"/>
      <sheetName val="เงินกู้ยืมระยะbank"/>
      <sheetName val="หนี้สินไม่หมุนอื่นๆ "/>
      <sheetName val="ค่าตอบแทน 68"/>
      <sheetName val="ค่าตอบแทน 63"/>
      <sheetName val="ตามลักษณะ"/>
      <sheetName val="ภาระผูกพันธนาคาร"/>
      <sheetName val="ภาระผูกพันสัญญาเช่า"/>
      <sheetName val="สำรองเลี้ยงชีพ"/>
      <sheetName val="เงินลงทุน"/>
      <sheetName val="เครื่องมือทางการเงิน"/>
      <sheetName val="เงินลงทุน ก่อนแก้"/>
      <sheetName val="ผลปยพนง"/>
      <sheetName val="Cap ดอกเบี้ยกู้ยืม"/>
      <sheetName val="BAY (RNH)"/>
      <sheetName val="LH (RRTH)"/>
    </sheetNames>
    <sheetDataSet>
      <sheetData sheetId="0"/>
      <sheetData sheetId="1">
        <row r="79">
          <cell r="N79">
            <v>2346064070.3499994</v>
          </cell>
        </row>
      </sheetData>
      <sheetData sheetId="2">
        <row r="14">
          <cell r="C14">
            <v>590882873.19999993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CC"/>
  </sheetPr>
  <dimension ref="A1:U81"/>
  <sheetViews>
    <sheetView tabSelected="1" view="pageBreakPreview" zoomScale="75" zoomScaleNormal="40" zoomScaleSheetLayoutView="75" workbookViewId="0">
      <selection activeCell="L81" sqref="L81"/>
    </sheetView>
  </sheetViews>
  <sheetFormatPr defaultColWidth="9.1796875" defaultRowHeight="21.5"/>
  <cols>
    <col min="1" max="1" width="3" style="57" customWidth="1"/>
    <col min="2" max="2" width="1.81640625" style="57" customWidth="1"/>
    <col min="3" max="3" width="1.54296875" style="57" customWidth="1"/>
    <col min="4" max="4" width="22.453125" style="57" customWidth="1"/>
    <col min="5" max="5" width="35" style="57" customWidth="1"/>
    <col min="6" max="6" width="0.81640625" style="57" customWidth="1"/>
    <col min="7" max="7" width="5.1796875" style="64" customWidth="1"/>
    <col min="8" max="8" width="0.81640625" style="64" customWidth="1"/>
    <col min="9" max="9" width="17.81640625" style="3" customWidth="1"/>
    <col min="10" max="10" width="17.81640625" style="3" bestFit="1" customWidth="1"/>
    <col min="11" max="11" width="18.1796875" style="3" customWidth="1"/>
    <col min="12" max="12" width="17.81640625" style="3" bestFit="1" customWidth="1"/>
    <col min="13" max="13" width="13.54296875" style="57" bestFit="1" customWidth="1"/>
    <col min="14" max="19" width="14.81640625" style="57" customWidth="1"/>
    <col min="20" max="20" width="9.1796875" style="57"/>
    <col min="21" max="21" width="11" style="57" bestFit="1" customWidth="1"/>
    <col min="22" max="16384" width="9.1796875" style="57"/>
  </cols>
  <sheetData>
    <row r="1" spans="1:19" ht="26.25" customHeight="1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9" ht="22">
      <c r="A2" s="116" t="s">
        <v>127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1:19" ht="22">
      <c r="A3" s="116" t="s">
        <v>154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</row>
    <row r="4" spans="1:19" ht="22">
      <c r="A4" s="27"/>
      <c r="B4" s="27"/>
      <c r="C4" s="27"/>
      <c r="D4" s="27"/>
      <c r="E4" s="27"/>
      <c r="F4" s="27"/>
      <c r="G4" s="27"/>
      <c r="H4" s="27"/>
      <c r="I4" s="1"/>
      <c r="J4" s="1"/>
      <c r="K4" s="1"/>
      <c r="L4" s="2" t="s">
        <v>133</v>
      </c>
    </row>
    <row r="5" spans="1:19" ht="23.25" customHeight="1">
      <c r="A5" s="58"/>
      <c r="B5" s="58"/>
      <c r="C5" s="58"/>
      <c r="D5" s="58"/>
      <c r="E5" s="28"/>
      <c r="F5" s="28"/>
      <c r="G5" s="28"/>
      <c r="H5" s="28"/>
      <c r="I5" s="117" t="s">
        <v>1</v>
      </c>
      <c r="J5" s="117"/>
      <c r="K5" s="117" t="s">
        <v>2</v>
      </c>
      <c r="L5" s="117"/>
    </row>
    <row r="6" spans="1:19" s="61" customFormat="1" ht="22">
      <c r="A6" s="59"/>
      <c r="B6" s="59"/>
      <c r="C6" s="59"/>
      <c r="D6" s="59"/>
      <c r="E6" s="59"/>
      <c r="F6" s="59"/>
      <c r="G6" s="59"/>
      <c r="H6" s="60" t="s">
        <v>3</v>
      </c>
      <c r="I6" s="51" t="s">
        <v>169</v>
      </c>
      <c r="J6" s="51" t="s">
        <v>170</v>
      </c>
      <c r="K6" s="30" t="str">
        <f>+I6</f>
        <v>31 มีนาคม 2568</v>
      </c>
      <c r="L6" s="30" t="str">
        <f>+J6</f>
        <v>31 ธันวาคม 2567</v>
      </c>
    </row>
    <row r="7" spans="1:19" s="61" customFormat="1" ht="22.5">
      <c r="H7" s="62"/>
      <c r="I7" s="55" t="s">
        <v>156</v>
      </c>
      <c r="J7" s="56" t="s">
        <v>168</v>
      </c>
      <c r="K7" s="55" t="s">
        <v>156</v>
      </c>
      <c r="L7" s="56" t="s">
        <v>168</v>
      </c>
    </row>
    <row r="8" spans="1:19" ht="22">
      <c r="B8" s="63" t="s">
        <v>4</v>
      </c>
      <c r="L8" s="4"/>
      <c r="M8" s="31"/>
      <c r="N8" s="31"/>
      <c r="O8" s="31"/>
      <c r="P8" s="31"/>
      <c r="Q8" s="31"/>
      <c r="R8" s="31"/>
      <c r="S8" s="31"/>
    </row>
    <row r="9" spans="1:19">
      <c r="A9" s="57" t="s">
        <v>5</v>
      </c>
      <c r="M9" s="5"/>
      <c r="O9" s="6"/>
      <c r="P9" s="5"/>
      <c r="Q9" s="5"/>
      <c r="R9" s="5"/>
    </row>
    <row r="10" spans="1:19" ht="24" customHeight="1">
      <c r="B10" s="57" t="s">
        <v>6</v>
      </c>
      <c r="G10" s="65"/>
      <c r="H10" s="65"/>
      <c r="I10" s="3">
        <v>172775586.50999996</v>
      </c>
      <c r="J10" s="3">
        <v>139899086.47</v>
      </c>
      <c r="K10" s="3">
        <v>97812604.839999989</v>
      </c>
      <c r="L10" s="3">
        <v>56938287.900000006</v>
      </c>
      <c r="N10" s="66"/>
      <c r="O10" s="67"/>
      <c r="P10" s="6"/>
      <c r="S10" s="66"/>
    </row>
    <row r="11" spans="1:19" ht="24" customHeight="1">
      <c r="B11" s="61" t="s">
        <v>68</v>
      </c>
      <c r="G11" s="65">
        <v>6</v>
      </c>
      <c r="H11" s="65"/>
      <c r="I11" s="3">
        <v>231949752.59999996</v>
      </c>
      <c r="J11" s="3">
        <v>200914042.93000001</v>
      </c>
      <c r="K11" s="3">
        <v>240543429.44999996</v>
      </c>
      <c r="L11" s="3">
        <v>183967050.60000002</v>
      </c>
      <c r="M11" s="32"/>
      <c r="N11" s="66"/>
      <c r="O11" s="67"/>
      <c r="P11" s="6"/>
      <c r="S11" s="66"/>
    </row>
    <row r="12" spans="1:19" ht="24" customHeight="1">
      <c r="B12" s="61" t="s">
        <v>102</v>
      </c>
      <c r="G12" s="65">
        <v>7</v>
      </c>
      <c r="H12" s="65"/>
      <c r="I12" s="3">
        <v>217654870.09999999</v>
      </c>
      <c r="J12" s="3">
        <v>311374694.19</v>
      </c>
      <c r="K12" s="3">
        <v>186330798.89000002</v>
      </c>
      <c r="L12" s="3">
        <v>285999014.78999996</v>
      </c>
      <c r="M12" s="32"/>
      <c r="N12" s="66"/>
      <c r="O12" s="67"/>
      <c r="P12" s="6"/>
      <c r="S12" s="66"/>
    </row>
    <row r="13" spans="1:19" ht="24" customHeight="1">
      <c r="B13" s="61" t="s">
        <v>136</v>
      </c>
      <c r="G13" s="65">
        <v>5.0999999999999996</v>
      </c>
      <c r="H13" s="65"/>
      <c r="I13" s="3">
        <v>0</v>
      </c>
      <c r="J13" s="3">
        <v>0</v>
      </c>
      <c r="K13" s="3">
        <v>74500000</v>
      </c>
      <c r="L13" s="3">
        <v>33000000</v>
      </c>
      <c r="M13" s="32"/>
      <c r="N13" s="66"/>
      <c r="O13" s="67"/>
      <c r="P13" s="6"/>
      <c r="S13" s="66"/>
    </row>
    <row r="14" spans="1:19" ht="24" customHeight="1">
      <c r="B14" s="57" t="s">
        <v>7</v>
      </c>
      <c r="G14" s="65">
        <v>8</v>
      </c>
      <c r="H14" s="65"/>
      <c r="I14" s="33">
        <v>71258600.699999988</v>
      </c>
      <c r="J14" s="33">
        <v>72142676.770000011</v>
      </c>
      <c r="K14" s="33">
        <v>50254550.409999996</v>
      </c>
      <c r="L14" s="33">
        <v>54210793.829999998</v>
      </c>
      <c r="M14" s="32"/>
      <c r="N14" s="66"/>
      <c r="O14" s="67"/>
      <c r="P14" s="6"/>
      <c r="S14" s="66"/>
    </row>
    <row r="15" spans="1:19">
      <c r="B15" s="57" t="s">
        <v>110</v>
      </c>
      <c r="G15" s="65"/>
      <c r="H15" s="65"/>
      <c r="I15" s="33">
        <v>622924.42000000027</v>
      </c>
      <c r="J15" s="33">
        <v>5797251.46</v>
      </c>
      <c r="K15" s="33">
        <v>395284.83000000007</v>
      </c>
      <c r="L15" s="33">
        <v>3013949.15</v>
      </c>
      <c r="M15" s="32"/>
      <c r="N15" s="66"/>
      <c r="O15" s="67"/>
      <c r="P15" s="6"/>
      <c r="S15" s="66"/>
    </row>
    <row r="16" spans="1:19" ht="24" customHeight="1">
      <c r="B16" s="57" t="s">
        <v>8</v>
      </c>
      <c r="G16" s="65"/>
      <c r="I16" s="6">
        <v>3797024.75</v>
      </c>
      <c r="J16" s="6">
        <v>3951845.03</v>
      </c>
      <c r="K16" s="6">
        <v>1732880.94</v>
      </c>
      <c r="L16" s="6">
        <v>1804749.7799999998</v>
      </c>
      <c r="M16" s="32"/>
      <c r="N16" s="66"/>
      <c r="O16" s="67"/>
      <c r="P16" s="6"/>
      <c r="S16" s="66"/>
    </row>
    <row r="17" spans="1:19" ht="25.5" customHeight="1">
      <c r="C17" s="57" t="s">
        <v>9</v>
      </c>
      <c r="I17" s="22">
        <f>SUM(I10:I16)</f>
        <v>698058759.0799998</v>
      </c>
      <c r="J17" s="22">
        <f t="shared" ref="J17:L17" si="0">SUM(J10:J16)</f>
        <v>734079596.8499999</v>
      </c>
      <c r="K17" s="22">
        <f t="shared" si="0"/>
        <v>651569549.36000001</v>
      </c>
      <c r="L17" s="22">
        <f t="shared" si="0"/>
        <v>618933846.04999995</v>
      </c>
      <c r="M17" s="68"/>
      <c r="N17" s="68"/>
      <c r="O17" s="68"/>
      <c r="P17" s="68"/>
      <c r="Q17" s="68"/>
      <c r="R17" s="68"/>
      <c r="S17" s="68"/>
    </row>
    <row r="18" spans="1:19" ht="25.5" customHeight="1">
      <c r="A18" s="57" t="s">
        <v>10</v>
      </c>
      <c r="I18" s="6"/>
      <c r="J18" s="6"/>
      <c r="K18" s="6"/>
      <c r="L18" s="6"/>
      <c r="P18" s="6"/>
    </row>
    <row r="19" spans="1:19" ht="25.5" customHeight="1">
      <c r="B19" s="57" t="s">
        <v>87</v>
      </c>
      <c r="D19" s="69"/>
      <c r="G19" s="64">
        <v>9</v>
      </c>
      <c r="I19" s="6">
        <v>430096.95</v>
      </c>
      <c r="J19" s="6">
        <v>4830763.6100000003</v>
      </c>
      <c r="K19" s="6">
        <v>0</v>
      </c>
      <c r="L19" s="6">
        <v>0</v>
      </c>
      <c r="P19" s="6"/>
    </row>
    <row r="20" spans="1:19" ht="24" customHeight="1">
      <c r="B20" s="57" t="s">
        <v>131</v>
      </c>
      <c r="G20" s="65">
        <v>10.1</v>
      </c>
      <c r="H20" s="65"/>
      <c r="I20" s="33">
        <v>133779140.64</v>
      </c>
      <c r="J20" s="33">
        <v>133779140.64</v>
      </c>
      <c r="K20" s="33">
        <v>133779140.64</v>
      </c>
      <c r="L20" s="33">
        <v>133779140.64</v>
      </c>
      <c r="M20" s="32"/>
      <c r="N20" s="66"/>
      <c r="O20" s="67"/>
      <c r="P20" s="6"/>
      <c r="S20" s="66"/>
    </row>
    <row r="21" spans="1:19" ht="23.5" customHeight="1">
      <c r="B21" s="57" t="s">
        <v>11</v>
      </c>
      <c r="G21" s="65">
        <v>11</v>
      </c>
      <c r="H21" s="65"/>
      <c r="I21" s="33">
        <v>0</v>
      </c>
      <c r="J21" s="33">
        <v>0</v>
      </c>
      <c r="K21" s="33">
        <v>1681802190</v>
      </c>
      <c r="L21" s="33">
        <v>1674302190</v>
      </c>
      <c r="M21" s="32"/>
      <c r="N21" s="66"/>
      <c r="O21" s="67"/>
      <c r="P21" s="6"/>
      <c r="S21" s="66"/>
    </row>
    <row r="22" spans="1:19" ht="24" customHeight="1">
      <c r="B22" s="57" t="s">
        <v>12</v>
      </c>
      <c r="G22" s="65">
        <v>12</v>
      </c>
      <c r="H22" s="65"/>
      <c r="I22" s="33">
        <v>3036696447.7800002</v>
      </c>
      <c r="J22" s="33">
        <v>3009522096.1100001</v>
      </c>
      <c r="K22" s="33">
        <v>1299266961.4500003</v>
      </c>
      <c r="L22" s="33">
        <v>1273326584.6199996</v>
      </c>
      <c r="M22" s="32"/>
      <c r="N22" s="66"/>
      <c r="O22" s="67"/>
      <c r="P22" s="6"/>
      <c r="R22" s="66"/>
      <c r="S22" s="66"/>
    </row>
    <row r="23" spans="1:19" ht="24" customHeight="1">
      <c r="B23" s="57" t="s">
        <v>80</v>
      </c>
      <c r="G23" s="65">
        <v>13</v>
      </c>
      <c r="H23" s="65"/>
      <c r="I23" s="33">
        <v>9009306.6999999993</v>
      </c>
      <c r="J23" s="33">
        <v>9473355.5499999989</v>
      </c>
      <c r="K23" s="33">
        <v>12278.48000000001</v>
      </c>
      <c r="L23" s="33">
        <v>24557.03</v>
      </c>
      <c r="M23" s="32"/>
      <c r="N23" s="66"/>
      <c r="O23" s="67"/>
      <c r="P23" s="6"/>
      <c r="R23" s="6"/>
      <c r="S23" s="66"/>
    </row>
    <row r="24" spans="1:19" ht="24" customHeight="1">
      <c r="B24" s="57" t="s">
        <v>13</v>
      </c>
      <c r="G24" s="65"/>
      <c r="H24" s="65"/>
      <c r="I24" s="33">
        <v>87802508.739999995</v>
      </c>
      <c r="J24" s="33">
        <v>87802508.739999995</v>
      </c>
      <c r="K24" s="33">
        <v>0</v>
      </c>
      <c r="L24" s="33">
        <v>0</v>
      </c>
      <c r="M24" s="32"/>
      <c r="N24" s="66"/>
      <c r="O24" s="67"/>
      <c r="P24" s="6"/>
      <c r="R24" s="66"/>
      <c r="S24" s="66"/>
    </row>
    <row r="25" spans="1:19" ht="24" customHeight="1">
      <c r="B25" s="61" t="s">
        <v>116</v>
      </c>
      <c r="G25" s="65">
        <v>14</v>
      </c>
      <c r="H25" s="65"/>
      <c r="I25" s="33">
        <v>22192617.460000001</v>
      </c>
      <c r="J25" s="33">
        <v>22306590.239999998</v>
      </c>
      <c r="K25" s="33">
        <v>6175862.5</v>
      </c>
      <c r="L25" s="33">
        <v>5758897.9700000025</v>
      </c>
      <c r="M25" s="32"/>
      <c r="N25" s="66"/>
      <c r="O25" s="67"/>
      <c r="P25" s="6"/>
      <c r="R25" s="66"/>
      <c r="S25" s="66"/>
    </row>
    <row r="26" spans="1:19" ht="24" customHeight="1">
      <c r="B26" s="57" t="s">
        <v>14</v>
      </c>
      <c r="G26" s="65"/>
      <c r="H26" s="65"/>
      <c r="I26" s="33">
        <v>107845907.16000001</v>
      </c>
      <c r="J26" s="33">
        <v>110271677.2</v>
      </c>
      <c r="K26" s="33">
        <v>92253192.290000007</v>
      </c>
      <c r="L26" s="33">
        <v>102027787.84</v>
      </c>
      <c r="M26" s="32"/>
      <c r="N26" s="66"/>
      <c r="O26" s="67"/>
      <c r="P26" s="6"/>
      <c r="S26" s="66"/>
    </row>
    <row r="27" spans="1:19" ht="24" customHeight="1">
      <c r="B27" s="57" t="s">
        <v>130</v>
      </c>
      <c r="G27" s="65">
        <v>10.199999999999999</v>
      </c>
      <c r="H27" s="65"/>
      <c r="I27" s="33">
        <v>226250000</v>
      </c>
      <c r="J27" s="33">
        <v>282500000</v>
      </c>
      <c r="K27" s="33">
        <v>226250000</v>
      </c>
      <c r="L27" s="33">
        <v>282500000</v>
      </c>
      <c r="M27" s="32"/>
      <c r="N27" s="66"/>
      <c r="O27" s="67"/>
      <c r="P27" s="6"/>
      <c r="S27" s="66"/>
    </row>
    <row r="28" spans="1:19" ht="24" customHeight="1">
      <c r="B28" s="57" t="s">
        <v>15</v>
      </c>
      <c r="I28" s="6">
        <v>12979678.140000001</v>
      </c>
      <c r="J28" s="6">
        <v>6662484.0800000001</v>
      </c>
      <c r="K28" s="6">
        <v>7102885.1099999994</v>
      </c>
      <c r="L28" s="6">
        <v>1135434.78</v>
      </c>
      <c r="M28" s="32"/>
      <c r="N28" s="66"/>
      <c r="O28" s="67"/>
      <c r="P28" s="6"/>
      <c r="S28" s="66"/>
    </row>
    <row r="29" spans="1:19" ht="24" customHeight="1">
      <c r="C29" s="57" t="s">
        <v>16</v>
      </c>
      <c r="I29" s="22">
        <f>SUM(I19:I28)</f>
        <v>3636985703.5699997</v>
      </c>
      <c r="J29" s="22">
        <f t="shared" ref="J29:L29" si="1">SUM(J19:J28)</f>
        <v>3667148616.1699996</v>
      </c>
      <c r="K29" s="22">
        <f t="shared" si="1"/>
        <v>3446642510.4700003</v>
      </c>
      <c r="L29" s="22">
        <f t="shared" si="1"/>
        <v>3472854592.8800001</v>
      </c>
      <c r="P29" s="6"/>
    </row>
    <row r="30" spans="1:19" ht="25.5" customHeight="1" thickBot="1">
      <c r="D30" s="57" t="s">
        <v>17</v>
      </c>
      <c r="I30" s="25">
        <f>+I17+I29</f>
        <v>4335044462.6499996</v>
      </c>
      <c r="J30" s="25">
        <f t="shared" ref="J30:L30" si="2">+J17+J29</f>
        <v>4401228213.0199995</v>
      </c>
      <c r="K30" s="25">
        <f t="shared" si="2"/>
        <v>4098212059.8300004</v>
      </c>
      <c r="L30" s="25">
        <f t="shared" si="2"/>
        <v>4091788438.9300003</v>
      </c>
      <c r="P30" s="6"/>
    </row>
    <row r="31" spans="1:19" ht="22.5" thickTop="1">
      <c r="I31" s="8"/>
      <c r="J31" s="8"/>
      <c r="K31" s="8"/>
      <c r="L31" s="8"/>
      <c r="P31" s="6"/>
    </row>
    <row r="32" spans="1:19">
      <c r="N32" s="70"/>
      <c r="O32" s="70"/>
      <c r="P32" s="6"/>
    </row>
    <row r="33" spans="1:21">
      <c r="N33" s="70"/>
      <c r="O33" s="70"/>
      <c r="P33" s="6"/>
      <c r="Q33" s="71"/>
      <c r="R33" s="72"/>
    </row>
    <row r="34" spans="1:21">
      <c r="N34" s="70"/>
      <c r="O34" s="73"/>
      <c r="P34" s="6"/>
    </row>
    <row r="35" spans="1:21">
      <c r="N35" s="70"/>
      <c r="O35" s="70"/>
      <c r="P35" s="6"/>
    </row>
    <row r="36" spans="1:21">
      <c r="N36" s="70"/>
      <c r="P36" s="6"/>
    </row>
    <row r="37" spans="1:21">
      <c r="N37" s="70"/>
      <c r="O37" s="70"/>
      <c r="P37" s="6"/>
    </row>
    <row r="38" spans="1:21">
      <c r="P38" s="6"/>
    </row>
    <row r="39" spans="1:21">
      <c r="P39" s="6"/>
    </row>
    <row r="40" spans="1:21">
      <c r="P40" s="6"/>
    </row>
    <row r="41" spans="1:21">
      <c r="P41" s="6"/>
    </row>
    <row r="42" spans="1:21">
      <c r="P42" s="6"/>
    </row>
    <row r="43" spans="1:21" ht="24.75" customHeight="1">
      <c r="B43" s="63" t="s">
        <v>18</v>
      </c>
      <c r="P43" s="6"/>
    </row>
    <row r="44" spans="1:21" ht="24.75" customHeight="1">
      <c r="A44" s="57" t="s">
        <v>19</v>
      </c>
      <c r="P44" s="6"/>
    </row>
    <row r="45" spans="1:21" ht="24.75" customHeight="1">
      <c r="B45" s="74" t="s">
        <v>77</v>
      </c>
      <c r="C45" s="74"/>
      <c r="G45" s="65">
        <v>15</v>
      </c>
      <c r="H45" s="65"/>
      <c r="I45" s="3">
        <v>465000000</v>
      </c>
      <c r="J45" s="3">
        <v>475000000</v>
      </c>
      <c r="K45" s="3">
        <v>465000000</v>
      </c>
      <c r="L45" s="3">
        <v>475000000</v>
      </c>
      <c r="M45" s="32"/>
      <c r="N45" s="66"/>
      <c r="O45" s="67"/>
      <c r="P45" s="6"/>
      <c r="S45" s="66"/>
    </row>
    <row r="46" spans="1:21" ht="24.75" customHeight="1">
      <c r="B46" s="61" t="s">
        <v>69</v>
      </c>
      <c r="G46" s="65"/>
      <c r="H46" s="65"/>
      <c r="I46" s="3">
        <v>362228172.31</v>
      </c>
      <c r="J46" s="3">
        <v>395217170.77999997</v>
      </c>
      <c r="K46" s="3">
        <v>304576959.47000003</v>
      </c>
      <c r="L46" s="3">
        <v>319283752.84999996</v>
      </c>
      <c r="M46" s="32"/>
      <c r="N46" s="66"/>
      <c r="O46" s="67"/>
      <c r="P46" s="6"/>
      <c r="Q46" s="66"/>
      <c r="R46" s="66"/>
      <c r="S46" s="66"/>
      <c r="U46" s="66"/>
    </row>
    <row r="47" spans="1:21" ht="24.75" customHeight="1">
      <c r="B47" s="61" t="s">
        <v>172</v>
      </c>
      <c r="G47" s="65">
        <v>16</v>
      </c>
      <c r="H47" s="65"/>
      <c r="I47" s="3">
        <v>161495867.24000001</v>
      </c>
      <c r="J47" s="3">
        <v>162900000</v>
      </c>
      <c r="K47" s="3">
        <v>161495867.24000001</v>
      </c>
      <c r="L47" s="3">
        <v>162900000</v>
      </c>
      <c r="M47" s="32"/>
      <c r="N47" s="66"/>
      <c r="O47" s="67"/>
      <c r="P47" s="6"/>
      <c r="Q47" s="66"/>
      <c r="R47" s="66"/>
      <c r="S47" s="66"/>
      <c r="U47" s="66"/>
    </row>
    <row r="48" spans="1:21" ht="23.15" customHeight="1">
      <c r="B48" s="57" t="s">
        <v>84</v>
      </c>
      <c r="G48" s="65"/>
      <c r="H48" s="65"/>
      <c r="I48" s="3">
        <v>1678566.06</v>
      </c>
      <c r="J48" s="3">
        <v>1688946.1099999999</v>
      </c>
      <c r="K48" s="3">
        <v>12747.89</v>
      </c>
      <c r="L48" s="3">
        <v>25358.78</v>
      </c>
      <c r="M48" s="32"/>
      <c r="N48" s="66"/>
      <c r="O48" s="67"/>
      <c r="P48" s="6"/>
      <c r="S48" s="66"/>
    </row>
    <row r="49" spans="1:21" ht="24.75" hidden="1" customHeight="1">
      <c r="B49" s="61" t="s">
        <v>83</v>
      </c>
      <c r="I49" s="3">
        <v>0</v>
      </c>
      <c r="J49" s="3">
        <v>0</v>
      </c>
      <c r="K49" s="3">
        <v>0</v>
      </c>
      <c r="L49" s="3">
        <v>0</v>
      </c>
      <c r="M49" s="32"/>
      <c r="N49" s="66"/>
      <c r="O49" s="67"/>
      <c r="P49" s="6"/>
      <c r="S49" s="66"/>
      <c r="U49" s="66"/>
    </row>
    <row r="50" spans="1:21" ht="25.5" customHeight="1">
      <c r="C50" s="57" t="s">
        <v>20</v>
      </c>
      <c r="I50" s="22">
        <f>SUM(I45:I49)</f>
        <v>990402605.6099999</v>
      </c>
      <c r="J50" s="22">
        <f t="shared" ref="J50:L50" si="3">SUM(J45:J49)</f>
        <v>1034806116.89</v>
      </c>
      <c r="K50" s="22">
        <f t="shared" si="3"/>
        <v>931085574.60000002</v>
      </c>
      <c r="L50" s="22">
        <f t="shared" si="3"/>
        <v>957209111.62999988</v>
      </c>
      <c r="P50" s="6"/>
      <c r="U50" s="66"/>
    </row>
    <row r="51" spans="1:21" ht="25.5" customHeight="1">
      <c r="A51" s="57" t="s">
        <v>21</v>
      </c>
      <c r="I51" s="6"/>
      <c r="J51" s="6"/>
      <c r="K51" s="6"/>
      <c r="L51" s="6"/>
      <c r="P51" s="6"/>
    </row>
    <row r="52" spans="1:21" ht="25.5" customHeight="1">
      <c r="A52" s="69"/>
      <c r="B52" s="57" t="s">
        <v>173</v>
      </c>
      <c r="G52" s="65">
        <v>16</v>
      </c>
      <c r="H52" s="65"/>
      <c r="I52" s="6">
        <v>911318360.57000005</v>
      </c>
      <c r="J52" s="6">
        <v>950350000</v>
      </c>
      <c r="K52" s="6">
        <v>911318360.57000005</v>
      </c>
      <c r="L52" s="6">
        <v>950350000</v>
      </c>
      <c r="N52" s="66"/>
      <c r="O52" s="67"/>
      <c r="P52" s="6"/>
      <c r="S52" s="66"/>
    </row>
    <row r="53" spans="1:21" ht="25.5" customHeight="1">
      <c r="A53" s="69"/>
      <c r="B53" s="57" t="s">
        <v>85</v>
      </c>
      <c r="G53" s="65"/>
      <c r="H53" s="65"/>
      <c r="I53" s="6">
        <v>7467404.3099999996</v>
      </c>
      <c r="J53" s="6">
        <v>7881484.8100000005</v>
      </c>
      <c r="K53" s="6">
        <v>0</v>
      </c>
      <c r="L53" s="6">
        <v>0</v>
      </c>
      <c r="N53" s="66"/>
      <c r="O53" s="67"/>
      <c r="P53" s="6"/>
      <c r="S53" s="66"/>
    </row>
    <row r="54" spans="1:21" ht="25.5" hidden="1" customHeight="1">
      <c r="A54" s="69"/>
      <c r="B54" s="57" t="s">
        <v>151</v>
      </c>
      <c r="G54" s="65"/>
      <c r="H54" s="65"/>
      <c r="I54" s="6">
        <v>0</v>
      </c>
      <c r="J54" s="6">
        <v>0</v>
      </c>
      <c r="K54" s="6">
        <v>0</v>
      </c>
      <c r="L54" s="6">
        <v>0</v>
      </c>
      <c r="N54" s="66"/>
      <c r="O54" s="67"/>
      <c r="P54" s="6"/>
      <c r="S54" s="66"/>
    </row>
    <row r="55" spans="1:21" ht="25.5" customHeight="1">
      <c r="A55" s="69"/>
      <c r="B55" s="57" t="s">
        <v>78</v>
      </c>
      <c r="G55" s="65"/>
      <c r="H55" s="65"/>
      <c r="I55" s="6">
        <v>63133307.990000002</v>
      </c>
      <c r="J55" s="6">
        <v>61182910.270000003</v>
      </c>
      <c r="K55" s="6">
        <v>57165521.740000002</v>
      </c>
      <c r="L55" s="6">
        <v>55615357.450000003</v>
      </c>
      <c r="N55" s="66"/>
      <c r="O55" s="67"/>
      <c r="P55" s="6"/>
      <c r="S55" s="66"/>
    </row>
    <row r="56" spans="1:21" ht="25.5" customHeight="1">
      <c r="A56" s="69"/>
      <c r="B56" s="57" t="s">
        <v>70</v>
      </c>
      <c r="F56" s="61"/>
      <c r="I56" s="6">
        <v>16658713.82</v>
      </c>
      <c r="J56" s="6">
        <v>16658713.82</v>
      </c>
      <c r="K56" s="6">
        <v>200000</v>
      </c>
      <c r="L56" s="6">
        <v>200000</v>
      </c>
      <c r="N56" s="66"/>
      <c r="O56" s="67"/>
      <c r="P56" s="6"/>
      <c r="S56" s="66"/>
    </row>
    <row r="57" spans="1:21" ht="25.5" customHeight="1">
      <c r="C57" s="57" t="s">
        <v>22</v>
      </c>
      <c r="I57" s="22">
        <f>SUM(I52:I56)</f>
        <v>998577786.69000006</v>
      </c>
      <c r="J57" s="22">
        <f t="shared" ref="J57:L57" si="4">SUM(J52:J56)</f>
        <v>1036073108.9</v>
      </c>
      <c r="K57" s="22">
        <f t="shared" si="4"/>
        <v>968683882.31000006</v>
      </c>
      <c r="L57" s="22">
        <f t="shared" si="4"/>
        <v>1006165357.45</v>
      </c>
    </row>
    <row r="58" spans="1:21" ht="25.5" customHeight="1">
      <c r="D58" s="57" t="s">
        <v>23</v>
      </c>
      <c r="I58" s="22">
        <f>+I57+I50</f>
        <v>1988980392.3</v>
      </c>
      <c r="J58" s="22">
        <f t="shared" ref="J58:L58" si="5">+J57+J50</f>
        <v>2070879225.79</v>
      </c>
      <c r="K58" s="22">
        <f t="shared" si="5"/>
        <v>1899769456.9100001</v>
      </c>
      <c r="L58" s="22">
        <f t="shared" si="5"/>
        <v>1963374469.0799999</v>
      </c>
    </row>
    <row r="59" spans="1:21" ht="26.25" customHeight="1">
      <c r="A59" s="57" t="s">
        <v>24</v>
      </c>
    </row>
    <row r="60" spans="1:21" ht="24" customHeight="1">
      <c r="B60" s="57" t="s">
        <v>25</v>
      </c>
      <c r="G60" s="65"/>
      <c r="H60" s="65"/>
    </row>
    <row r="61" spans="1:21" ht="24" customHeight="1">
      <c r="C61" s="57" t="s">
        <v>141</v>
      </c>
    </row>
    <row r="62" spans="1:21" ht="24" customHeight="1">
      <c r="D62" s="57" t="s">
        <v>143</v>
      </c>
      <c r="I62" s="34">
        <v>300000000</v>
      </c>
      <c r="J62" s="34">
        <v>300000000</v>
      </c>
      <c r="K62" s="34">
        <v>300000000</v>
      </c>
      <c r="L62" s="34">
        <v>300000000</v>
      </c>
    </row>
    <row r="63" spans="1:21" ht="24" customHeight="1">
      <c r="C63" s="57" t="s">
        <v>142</v>
      </c>
      <c r="I63" s="6"/>
      <c r="J63" s="6"/>
      <c r="K63" s="6"/>
      <c r="L63" s="6"/>
    </row>
    <row r="64" spans="1:21" ht="24" customHeight="1">
      <c r="D64" s="57" t="s">
        <v>143</v>
      </c>
      <c r="I64" s="6">
        <f>+'CE-Conso'!E19</f>
        <v>300000000</v>
      </c>
      <c r="J64" s="6">
        <v>300000000</v>
      </c>
      <c r="K64" s="6">
        <f>+'CE-Separate'!E19</f>
        <v>300000000</v>
      </c>
      <c r="L64" s="6">
        <v>300000000</v>
      </c>
    </row>
    <row r="65" spans="2:16" ht="24" customHeight="1">
      <c r="B65" s="57" t="s">
        <v>26</v>
      </c>
      <c r="I65" s="6">
        <f>+'CE-Conso'!F19</f>
        <v>1092894156.6300001</v>
      </c>
      <c r="J65" s="6">
        <v>1092894156.6300001</v>
      </c>
      <c r="K65" s="6">
        <f>+'CE-Separate'!F19</f>
        <v>1092894156.6300001</v>
      </c>
      <c r="L65" s="6">
        <v>1092894156.6300001</v>
      </c>
    </row>
    <row r="66" spans="2:16" ht="24" customHeight="1">
      <c r="B66" s="57" t="s">
        <v>112</v>
      </c>
      <c r="I66" s="6">
        <f>'CE-Conso'!G19</f>
        <v>-353425896.88000005</v>
      </c>
      <c r="J66" s="6">
        <v>-353425896.88000005</v>
      </c>
      <c r="K66" s="6">
        <v>0</v>
      </c>
      <c r="L66" s="6">
        <v>0</v>
      </c>
    </row>
    <row r="67" spans="2:16" ht="21" customHeight="1">
      <c r="B67" s="57" t="s">
        <v>27</v>
      </c>
      <c r="I67" s="6"/>
      <c r="J67" s="6"/>
      <c r="K67" s="6"/>
      <c r="L67" s="6"/>
    </row>
    <row r="68" spans="2:16" ht="21" customHeight="1">
      <c r="C68" s="57" t="s">
        <v>54</v>
      </c>
    </row>
    <row r="69" spans="2:16" ht="21" customHeight="1">
      <c r="B69" s="57" t="s">
        <v>28</v>
      </c>
      <c r="D69" s="57" t="s">
        <v>57</v>
      </c>
      <c r="I69" s="6">
        <f>+'CE-Conso'!H19</f>
        <v>29999999.999999996</v>
      </c>
      <c r="J69" s="6">
        <v>29999999.999999996</v>
      </c>
      <c r="K69" s="6">
        <f>+'CE-Separate'!G19</f>
        <v>30000000</v>
      </c>
      <c r="L69" s="6">
        <v>30000000</v>
      </c>
    </row>
    <row r="70" spans="2:16" ht="26.15" customHeight="1">
      <c r="D70" s="57" t="s">
        <v>144</v>
      </c>
      <c r="G70" s="64">
        <v>17</v>
      </c>
      <c r="I70" s="6">
        <f>+'CE-Conso'!I19</f>
        <v>163491632.13</v>
      </c>
      <c r="J70" s="6">
        <v>170917510</v>
      </c>
      <c r="K70" s="6">
        <f>+'CE-Separate'!H19</f>
        <v>163491632.13</v>
      </c>
      <c r="L70" s="6">
        <v>170917510</v>
      </c>
    </row>
    <row r="71" spans="2:16" ht="24" customHeight="1">
      <c r="C71" s="57" t="s">
        <v>145</v>
      </c>
      <c r="I71" s="6">
        <f>+'CE-Conso'!J19</f>
        <v>1087330135.8899996</v>
      </c>
      <c r="J71" s="6">
        <v>1021442095.1999998</v>
      </c>
      <c r="K71" s="6">
        <f>+'CE-Separate'!I19</f>
        <v>876580303.38</v>
      </c>
      <c r="L71" s="6">
        <v>761551670.30999994</v>
      </c>
    </row>
    <row r="72" spans="2:16" ht="24" customHeight="1">
      <c r="B72" s="57" t="s">
        <v>88</v>
      </c>
      <c r="G72" s="64">
        <v>17</v>
      </c>
      <c r="I72" s="6">
        <f>+'CE-Conso'!K19</f>
        <v>-163491632.13</v>
      </c>
      <c r="J72" s="6">
        <v>-170917510</v>
      </c>
      <c r="K72" s="6">
        <f>+'CE-Separate'!J19</f>
        <v>-163491632.13</v>
      </c>
      <c r="L72" s="6">
        <v>-170917510</v>
      </c>
      <c r="M72" s="6"/>
      <c r="N72" s="6"/>
      <c r="O72" s="6"/>
      <c r="P72" s="6"/>
    </row>
    <row r="73" spans="2:16" ht="24" customHeight="1">
      <c r="B73" s="57" t="s">
        <v>29</v>
      </c>
      <c r="I73" s="6">
        <f>'CE-Conso'!L19</f>
        <v>-101031857.09</v>
      </c>
      <c r="J73" s="6">
        <v>-56031857.090000004</v>
      </c>
      <c r="K73" s="6">
        <f>+'CE-Separate'!K19</f>
        <v>-101031857.09</v>
      </c>
      <c r="L73" s="6">
        <v>-56031857.090000004</v>
      </c>
      <c r="M73" s="6"/>
      <c r="N73" s="6"/>
      <c r="O73" s="6"/>
      <c r="P73" s="6"/>
    </row>
    <row r="74" spans="2:16" ht="24" customHeight="1">
      <c r="C74" s="57" t="s">
        <v>75</v>
      </c>
      <c r="I74" s="23">
        <f>SUM(I64:I73)</f>
        <v>2055766538.5499995</v>
      </c>
      <c r="J74" s="23">
        <f>SUM(J64:J73)</f>
        <v>2034878497.8599999</v>
      </c>
      <c r="K74" s="23">
        <f>SUM(K64:K73)</f>
        <v>2198442602.9200001</v>
      </c>
      <c r="L74" s="23">
        <v>2128413969.8500001</v>
      </c>
      <c r="M74" s="6"/>
      <c r="N74" s="6"/>
      <c r="O74" s="6"/>
      <c r="P74" s="6"/>
    </row>
    <row r="75" spans="2:16" ht="24" customHeight="1">
      <c r="B75" s="57" t="s">
        <v>30</v>
      </c>
      <c r="I75" s="6">
        <f>+'CE-Conso'!N19</f>
        <v>290297531.79999995</v>
      </c>
      <c r="J75" s="6">
        <v>295470489.36999995</v>
      </c>
      <c r="K75" s="6">
        <v>0</v>
      </c>
      <c r="L75" s="6">
        <v>0</v>
      </c>
      <c r="M75" s="6"/>
      <c r="N75" s="6"/>
      <c r="O75" s="6"/>
      <c r="P75" s="6"/>
    </row>
    <row r="76" spans="2:16" ht="25.5" customHeight="1">
      <c r="C76" s="57" t="s">
        <v>31</v>
      </c>
      <c r="I76" s="22">
        <f>SUM(I74:I75)</f>
        <v>2346064070.3499994</v>
      </c>
      <c r="J76" s="22">
        <f>SUM(J74:J75)</f>
        <v>2330348987.23</v>
      </c>
      <c r="K76" s="22">
        <f>SUM(K74:K75)</f>
        <v>2198442602.9200001</v>
      </c>
      <c r="L76" s="22">
        <v>2128413969.8500001</v>
      </c>
    </row>
    <row r="77" spans="2:16" ht="25.5" customHeight="1" thickBot="1">
      <c r="D77" s="57" t="s">
        <v>32</v>
      </c>
      <c r="I77" s="25">
        <f>+I76+I58</f>
        <v>4335044462.6499996</v>
      </c>
      <c r="J77" s="25">
        <f>+J76+J58</f>
        <v>4401228213.0200005</v>
      </c>
      <c r="K77" s="25">
        <f>+K76+K58</f>
        <v>4098212059.8299999</v>
      </c>
      <c r="L77" s="25">
        <v>4091788438.9300003</v>
      </c>
    </row>
    <row r="78" spans="2:16" ht="27" customHeight="1" thickTop="1">
      <c r="I78" s="3">
        <f>+I77-I30</f>
        <v>0</v>
      </c>
      <c r="J78" s="3">
        <f t="shared" ref="J78:L78" si="6">+J77-J30</f>
        <v>0</v>
      </c>
      <c r="K78" s="3">
        <f t="shared" si="6"/>
        <v>0</v>
      </c>
      <c r="L78" s="3">
        <f t="shared" si="6"/>
        <v>0</v>
      </c>
    </row>
    <row r="79" spans="2:16" ht="27" customHeight="1"/>
    <row r="81" ht="30.75" customHeight="1"/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K5:L5"/>
    <mergeCell ref="I5:J5"/>
  </mergeCells>
  <phoneticPr fontId="0" type="noConversion"/>
  <pageMargins left="0.6692913385826772" right="0.27559055118110237" top="0.86614173228346458" bottom="0.27559055118110237" header="0.39370078740157483" footer="0.27559055118110237"/>
  <pageSetup paperSize="9" scale="67" firstPageNumber="2" fitToHeight="3" orientation="portrait" useFirstPageNumber="1" r:id="rId1"/>
  <headerFooter alignWithMargins="0">
    <oddHeader>&amp;R&amp;P</oddHeader>
    <oddFooter>&amp;Lหมายเหตุประกอบงบการเงินเป็นส่วนหนึ่งของงบการเงินนี้</oddFooter>
  </headerFooter>
  <rowBreaks count="1" manualBreakCount="1">
    <brk id="4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EC7A4-BC32-469D-AA22-DCE1A1419484}">
  <sheetPr>
    <tabColor rgb="FFFFFFCC"/>
  </sheetPr>
  <dimension ref="A1:K83"/>
  <sheetViews>
    <sheetView view="pageBreakPreview" topLeftCell="A10" zoomScale="70" zoomScaleNormal="70" zoomScaleSheetLayoutView="70" workbookViewId="0">
      <selection activeCell="H42" sqref="H42"/>
    </sheetView>
  </sheetViews>
  <sheetFormatPr defaultColWidth="9.1796875" defaultRowHeight="21.5"/>
  <cols>
    <col min="1" max="1" width="2.81640625" style="105" customWidth="1"/>
    <col min="2" max="2" width="1.54296875" style="105" customWidth="1"/>
    <col min="3" max="3" width="53.1796875" style="105" customWidth="1"/>
    <col min="4" max="4" width="6.453125" style="106" customWidth="1"/>
    <col min="5" max="5" width="16.54296875" style="3" customWidth="1"/>
    <col min="6" max="6" width="17.26953125" style="15" customWidth="1"/>
    <col min="7" max="7" width="16.81640625" style="3" customWidth="1"/>
    <col min="8" max="8" width="17.81640625" style="15" customWidth="1"/>
    <col min="9" max="9" width="9.453125" style="105" customWidth="1"/>
    <col min="10" max="10" width="14.81640625" style="105" bestFit="1" customWidth="1"/>
    <col min="11" max="16384" width="9.1796875" style="105"/>
  </cols>
  <sheetData>
    <row r="1" spans="1:11" s="104" customFormat="1" ht="28.5" customHeight="1">
      <c r="A1" s="118" t="s">
        <v>0</v>
      </c>
      <c r="B1" s="119"/>
      <c r="C1" s="119"/>
      <c r="D1" s="119"/>
      <c r="E1" s="119"/>
      <c r="F1" s="119"/>
      <c r="G1" s="119"/>
      <c r="H1" s="119"/>
    </row>
    <row r="2" spans="1:11" s="104" customFormat="1" ht="22">
      <c r="A2" s="119" t="s">
        <v>33</v>
      </c>
      <c r="B2" s="119"/>
      <c r="C2" s="119"/>
      <c r="D2" s="119"/>
      <c r="E2" s="119"/>
      <c r="F2" s="119"/>
      <c r="G2" s="119"/>
      <c r="H2" s="119"/>
    </row>
    <row r="3" spans="1:11" s="104" customFormat="1" ht="22">
      <c r="A3" s="120" t="s">
        <v>155</v>
      </c>
      <c r="B3" s="120"/>
      <c r="C3" s="120"/>
      <c r="D3" s="120"/>
      <c r="E3" s="120"/>
      <c r="F3" s="120"/>
      <c r="G3" s="120"/>
      <c r="H3" s="120"/>
    </row>
    <row r="4" spans="1:11" s="104" customFormat="1" ht="22">
      <c r="A4" s="9"/>
      <c r="B4" s="9"/>
      <c r="C4" s="9"/>
      <c r="D4" s="9"/>
      <c r="E4" s="1"/>
      <c r="F4" s="10"/>
      <c r="G4" s="2"/>
      <c r="H4" s="2" t="s">
        <v>133</v>
      </c>
    </row>
    <row r="5" spans="1:11" s="104" customFormat="1" ht="22">
      <c r="A5" s="11"/>
      <c r="B5" s="11"/>
      <c r="C5" s="11"/>
      <c r="D5" s="11"/>
      <c r="E5" s="121" t="s">
        <v>1</v>
      </c>
      <c r="F5" s="121"/>
      <c r="G5" s="117" t="s">
        <v>2</v>
      </c>
      <c r="H5" s="117"/>
    </row>
    <row r="6" spans="1:11" ht="22">
      <c r="A6" s="12"/>
      <c r="B6" s="12"/>
      <c r="C6" s="12"/>
      <c r="D6" s="13" t="s">
        <v>3</v>
      </c>
      <c r="E6" s="51" t="s">
        <v>169</v>
      </c>
      <c r="F6" s="51" t="s">
        <v>177</v>
      </c>
      <c r="G6" s="30" t="str">
        <f>+E6</f>
        <v>31 มีนาคม 2568</v>
      </c>
      <c r="H6" s="51" t="str">
        <f>+F6</f>
        <v>31 มีนาคม 2567</v>
      </c>
    </row>
    <row r="7" spans="1:11" ht="22">
      <c r="C7" s="104"/>
      <c r="E7" s="4"/>
      <c r="F7" s="14"/>
      <c r="G7" s="4"/>
      <c r="H7" s="4"/>
    </row>
    <row r="8" spans="1:11">
      <c r="A8" s="57" t="s">
        <v>34</v>
      </c>
      <c r="E8" s="5"/>
      <c r="F8" s="21"/>
      <c r="G8" s="5"/>
      <c r="H8" s="5"/>
    </row>
    <row r="9" spans="1:11">
      <c r="B9" s="107" t="s">
        <v>35</v>
      </c>
      <c r="D9" s="106">
        <v>21</v>
      </c>
      <c r="E9" s="5">
        <v>654567377.56999993</v>
      </c>
      <c r="F9" s="5">
        <v>632016904.36000001</v>
      </c>
      <c r="G9" s="5">
        <v>590882873.19999993</v>
      </c>
      <c r="H9" s="5">
        <v>596975512.85000002</v>
      </c>
      <c r="J9" s="108"/>
      <c r="K9" s="108"/>
    </row>
    <row r="10" spans="1:11">
      <c r="B10" s="107" t="s">
        <v>103</v>
      </c>
      <c r="E10" s="5">
        <v>625000</v>
      </c>
      <c r="F10" s="5">
        <v>2500000</v>
      </c>
      <c r="G10" s="5">
        <v>32477999.199999999</v>
      </c>
      <c r="H10" s="5">
        <v>2500000</v>
      </c>
      <c r="I10" s="108"/>
      <c r="J10" s="16"/>
      <c r="K10" s="108"/>
    </row>
    <row r="11" spans="1:11">
      <c r="B11" s="105" t="s">
        <v>36</v>
      </c>
      <c r="E11" s="6">
        <v>5000777.8200000012</v>
      </c>
      <c r="F11" s="6">
        <v>4532504.3</v>
      </c>
      <c r="G11" s="6">
        <v>5853852.8500000006</v>
      </c>
      <c r="H11" s="6">
        <v>4791424.53</v>
      </c>
      <c r="J11" s="17"/>
      <c r="K11" s="108"/>
    </row>
    <row r="12" spans="1:11" s="57" customFormat="1">
      <c r="C12" s="57" t="s">
        <v>37</v>
      </c>
      <c r="D12" s="64"/>
      <c r="E12" s="22">
        <f>SUM(E9:E11)</f>
        <v>660193155.38999999</v>
      </c>
      <c r="F12" s="22">
        <f>SUM(F9:F11)</f>
        <v>639049408.65999997</v>
      </c>
      <c r="G12" s="22">
        <f>SUM(G9:G11)</f>
        <v>629214725.25</v>
      </c>
      <c r="H12" s="22">
        <f>SUM(H9:H11)</f>
        <v>604266937.38</v>
      </c>
    </row>
    <row r="13" spans="1:11" s="57" customFormat="1">
      <c r="A13" s="57" t="s">
        <v>38</v>
      </c>
      <c r="D13" s="64"/>
      <c r="E13" s="6"/>
      <c r="F13" s="6"/>
      <c r="G13" s="6"/>
      <c r="H13" s="6"/>
    </row>
    <row r="14" spans="1:11">
      <c r="B14" s="107" t="s">
        <v>39</v>
      </c>
      <c r="E14" s="5">
        <v>498342261.24000001</v>
      </c>
      <c r="F14" s="5">
        <v>427867284.64999998</v>
      </c>
      <c r="G14" s="5">
        <v>437270710.39999998</v>
      </c>
      <c r="H14" s="5">
        <v>413486664.6699999</v>
      </c>
      <c r="J14" s="67"/>
      <c r="K14" s="108"/>
    </row>
    <row r="15" spans="1:11">
      <c r="B15" s="105" t="s">
        <v>40</v>
      </c>
      <c r="E15" s="6">
        <v>73749894.699999988</v>
      </c>
      <c r="F15" s="6">
        <v>55878897.229999997</v>
      </c>
      <c r="G15" s="6">
        <v>43691491.789999999</v>
      </c>
      <c r="H15" s="6">
        <v>42228728.669999994</v>
      </c>
      <c r="J15" s="3"/>
      <c r="K15" s="108"/>
    </row>
    <row r="16" spans="1:11" s="57" customFormat="1">
      <c r="A16" s="61"/>
      <c r="C16" s="57" t="s">
        <v>42</v>
      </c>
      <c r="D16" s="65"/>
      <c r="E16" s="22">
        <f>SUM(E14:E15)</f>
        <v>572092155.94000006</v>
      </c>
      <c r="F16" s="22">
        <f>SUM(F14:F15)</f>
        <v>483746181.88</v>
      </c>
      <c r="G16" s="22">
        <f>SUM(G14:G15)</f>
        <v>480962202.19</v>
      </c>
      <c r="H16" s="22">
        <f>SUM(H14:H15)</f>
        <v>455715393.33999991</v>
      </c>
    </row>
    <row r="17" spans="1:11" s="57" customFormat="1">
      <c r="A17" s="61" t="s">
        <v>111</v>
      </c>
      <c r="D17" s="65"/>
      <c r="E17" s="6">
        <f>E12-E16</f>
        <v>88100999.449999928</v>
      </c>
      <c r="F17" s="6">
        <f>F12-F16</f>
        <v>155303226.77999997</v>
      </c>
      <c r="G17" s="6">
        <f>G12-G16</f>
        <v>148252523.06</v>
      </c>
      <c r="H17" s="6">
        <f>H12-H16</f>
        <v>148551544.04000008</v>
      </c>
    </row>
    <row r="18" spans="1:11">
      <c r="A18" s="107" t="s">
        <v>41</v>
      </c>
      <c r="D18" s="109"/>
      <c r="E18" s="53">
        <v>15286618.779999999</v>
      </c>
      <c r="F18" s="53">
        <v>12026554.93</v>
      </c>
      <c r="G18" s="53">
        <v>15188294.439999999</v>
      </c>
      <c r="H18" s="53">
        <v>12329910.789999999</v>
      </c>
      <c r="J18" s="67"/>
      <c r="K18" s="108"/>
    </row>
    <row r="19" spans="1:11" ht="24.75" customHeight="1">
      <c r="A19" s="57" t="s">
        <v>134</v>
      </c>
      <c r="E19" s="6">
        <f>+E17-E18</f>
        <v>72814380.669999927</v>
      </c>
      <c r="F19" s="6">
        <f>+F17-F18</f>
        <v>143276671.84999996</v>
      </c>
      <c r="G19" s="6">
        <f>+G17-G18</f>
        <v>133064228.62</v>
      </c>
      <c r="H19" s="6">
        <f>+H17-H18</f>
        <v>136221633.25000009</v>
      </c>
    </row>
    <row r="20" spans="1:11" ht="24.75" customHeight="1">
      <c r="A20" s="107" t="s">
        <v>128</v>
      </c>
      <c r="D20" s="109">
        <v>18</v>
      </c>
      <c r="E20" s="6">
        <v>14541296.749999993</v>
      </c>
      <c r="F20" s="6">
        <v>29011371.300000001</v>
      </c>
      <c r="G20" s="6">
        <v>21024595.549999993</v>
      </c>
      <c r="H20" s="6">
        <v>26762189.32</v>
      </c>
      <c r="I20" s="108"/>
      <c r="J20" s="108"/>
      <c r="K20" s="108"/>
    </row>
    <row r="21" spans="1:11" ht="24.75" customHeight="1">
      <c r="A21" s="107" t="s">
        <v>163</v>
      </c>
      <c r="E21" s="23">
        <f>+E19-E20</f>
        <v>58273083.919999935</v>
      </c>
      <c r="F21" s="23">
        <f>+F19-F20</f>
        <v>114265300.54999997</v>
      </c>
      <c r="G21" s="23">
        <f>+G19-G20</f>
        <v>112039633.07000001</v>
      </c>
      <c r="H21" s="23">
        <f>+H19-H20</f>
        <v>109459443.9300001</v>
      </c>
    </row>
    <row r="22" spans="1:11">
      <c r="A22" s="61" t="s">
        <v>164</v>
      </c>
      <c r="D22" s="18"/>
      <c r="E22" s="6"/>
      <c r="F22" s="6"/>
      <c r="G22" s="6"/>
      <c r="H22" s="6"/>
    </row>
    <row r="23" spans="1:11">
      <c r="B23" s="61" t="s">
        <v>43</v>
      </c>
      <c r="D23" s="18"/>
      <c r="E23" s="6"/>
      <c r="F23" s="6"/>
      <c r="G23" s="6"/>
      <c r="H23" s="6"/>
    </row>
    <row r="24" spans="1:11">
      <c r="B24" s="61"/>
      <c r="C24" s="105" t="s">
        <v>147</v>
      </c>
      <c r="D24" s="18"/>
      <c r="E24" s="6"/>
      <c r="F24" s="6"/>
      <c r="G24" s="6"/>
      <c r="H24" s="6"/>
    </row>
    <row r="25" spans="1:11">
      <c r="B25" s="61"/>
      <c r="C25" s="105" t="s">
        <v>118</v>
      </c>
      <c r="D25" s="109"/>
      <c r="E25" s="53">
        <v>-45000000</v>
      </c>
      <c r="F25" s="53">
        <v>-52500000</v>
      </c>
      <c r="G25" s="53">
        <v>-45000000</v>
      </c>
      <c r="H25" s="53">
        <v>-52500000</v>
      </c>
    </row>
    <row r="26" spans="1:11">
      <c r="A26" s="61"/>
      <c r="B26" s="110" t="s">
        <v>44</v>
      </c>
      <c r="D26" s="18"/>
      <c r="E26" s="6"/>
      <c r="F26" s="6"/>
      <c r="G26" s="6"/>
      <c r="H26" s="6"/>
      <c r="J26" s="108"/>
    </row>
    <row r="27" spans="1:11">
      <c r="A27" s="61"/>
      <c r="B27" s="110" t="s">
        <v>79</v>
      </c>
      <c r="D27" s="18"/>
      <c r="E27" s="53">
        <f>SUM(E25:E25)</f>
        <v>-45000000</v>
      </c>
      <c r="F27" s="53">
        <f>SUM(F25:F25)</f>
        <v>-52500000</v>
      </c>
      <c r="G27" s="53">
        <f>SUM(G25:G25)</f>
        <v>-45000000</v>
      </c>
      <c r="H27" s="53">
        <f>SUM(H25:H25)</f>
        <v>-52500000</v>
      </c>
      <c r="J27" s="108"/>
    </row>
    <row r="28" spans="1:11" s="57" customFormat="1">
      <c r="A28" s="61" t="s">
        <v>171</v>
      </c>
      <c r="B28" s="110"/>
      <c r="D28" s="24"/>
      <c r="E28" s="6">
        <f>+E27</f>
        <v>-45000000</v>
      </c>
      <c r="F28" s="6">
        <f>+F27</f>
        <v>-52500000</v>
      </c>
      <c r="G28" s="6">
        <f>+G27</f>
        <v>-45000000</v>
      </c>
      <c r="H28" s="6">
        <f>+H27</f>
        <v>-52500000</v>
      </c>
    </row>
    <row r="29" spans="1:11" ht="22" thickBot="1">
      <c r="A29" s="61" t="s">
        <v>162</v>
      </c>
      <c r="E29" s="25">
        <f>+E21+E28</f>
        <v>13273083.919999935</v>
      </c>
      <c r="F29" s="25">
        <f>+F21+F28</f>
        <v>61765300.549999967</v>
      </c>
      <c r="G29" s="25">
        <f>+G21+G28</f>
        <v>67039633.070000008</v>
      </c>
      <c r="H29" s="25">
        <f>+H21+H28</f>
        <v>56959443.930000097</v>
      </c>
    </row>
    <row r="30" spans="1:11" ht="22" thickTop="1">
      <c r="E30" s="6"/>
      <c r="G30" s="6"/>
      <c r="H30" s="6"/>
    </row>
    <row r="31" spans="1:11">
      <c r="A31" s="111" t="s">
        <v>184</v>
      </c>
      <c r="B31" s="112"/>
      <c r="C31" s="112"/>
      <c r="E31" s="6"/>
      <c r="G31" s="6"/>
      <c r="H31" s="6"/>
    </row>
    <row r="32" spans="1:11">
      <c r="A32" s="113"/>
      <c r="B32" s="112" t="s">
        <v>140</v>
      </c>
      <c r="C32" s="112"/>
      <c r="E32" s="6">
        <f>+E34-E33</f>
        <v>62899040.689999931</v>
      </c>
      <c r="F32" s="6">
        <f>+F34-F33</f>
        <v>115659336.01999997</v>
      </c>
      <c r="G32" s="6"/>
      <c r="H32" s="6"/>
    </row>
    <row r="33" spans="1:10">
      <c r="A33" s="113"/>
      <c r="B33" s="112" t="s">
        <v>45</v>
      </c>
      <c r="C33" s="112"/>
      <c r="E33" s="6">
        <v>-4625956.7699999986</v>
      </c>
      <c r="F33" s="6">
        <v>-1394035.47</v>
      </c>
      <c r="G33" s="6"/>
      <c r="H33" s="6"/>
    </row>
    <row r="34" spans="1:10" ht="22" thickBot="1">
      <c r="A34" s="110"/>
      <c r="B34" s="112"/>
      <c r="C34" s="112" t="s">
        <v>46</v>
      </c>
      <c r="E34" s="25">
        <f>+E21</f>
        <v>58273083.919999935</v>
      </c>
      <c r="F34" s="25">
        <f>+F21</f>
        <v>114265300.54999997</v>
      </c>
      <c r="G34" s="6"/>
      <c r="H34" s="6"/>
    </row>
    <row r="35" spans="1:10" ht="22" thickTop="1">
      <c r="A35" s="111"/>
      <c r="B35" s="112"/>
      <c r="C35" s="112"/>
      <c r="D35" s="112"/>
      <c r="E35" s="6"/>
      <c r="G35" s="6"/>
      <c r="H35" s="6"/>
    </row>
    <row r="36" spans="1:10">
      <c r="A36" s="111" t="s">
        <v>101</v>
      </c>
      <c r="B36" s="112"/>
      <c r="C36" s="112"/>
      <c r="E36" s="6"/>
      <c r="G36" s="6"/>
      <c r="H36" s="6"/>
      <c r="J36" s="108"/>
    </row>
    <row r="37" spans="1:10">
      <c r="A37" s="113"/>
      <c r="B37" s="112" t="s">
        <v>140</v>
      </c>
      <c r="C37" s="112"/>
      <c r="E37" s="6">
        <f>+E39-E38</f>
        <v>17899040.689999934</v>
      </c>
      <c r="F37" s="6">
        <f>+F39-F38</f>
        <v>63159336.019999966</v>
      </c>
      <c r="G37" s="6"/>
      <c r="H37" s="6"/>
    </row>
    <row r="38" spans="1:10">
      <c r="A38" s="113"/>
      <c r="B38" s="112" t="s">
        <v>45</v>
      </c>
      <c r="C38" s="112"/>
      <c r="E38" s="6">
        <v>-4625956.7699999986</v>
      </c>
      <c r="F38" s="6">
        <v>-1394035.47</v>
      </c>
      <c r="G38" s="6"/>
      <c r="H38" s="6"/>
    </row>
    <row r="39" spans="1:10" ht="22" thickBot="1">
      <c r="A39" s="110"/>
      <c r="B39" s="112"/>
      <c r="C39" s="112" t="s">
        <v>46</v>
      </c>
      <c r="E39" s="25">
        <f>+E29</f>
        <v>13273083.919999935</v>
      </c>
      <c r="F39" s="25">
        <f>+F29</f>
        <v>61765300.549999967</v>
      </c>
      <c r="G39" s="6"/>
      <c r="H39" s="6"/>
    </row>
    <row r="40" spans="1:10" ht="22.5" thickTop="1">
      <c r="A40" s="114"/>
      <c r="B40" s="112"/>
      <c r="C40" s="112"/>
      <c r="E40" s="7"/>
      <c r="F40" s="8"/>
      <c r="G40" s="7"/>
      <c r="H40" s="7"/>
    </row>
    <row r="41" spans="1:10">
      <c r="A41" s="105" t="s">
        <v>122</v>
      </c>
      <c r="D41" s="109"/>
      <c r="E41" s="3">
        <f>+ROUND(E32/E42,2)</f>
        <v>0.21</v>
      </c>
      <c r="F41" s="3">
        <f>+ROUND(F32/F42,2)</f>
        <v>0.39</v>
      </c>
      <c r="G41" s="3">
        <f>+ROUND(G21/G42,2)</f>
        <v>0.38</v>
      </c>
      <c r="H41" s="3">
        <f>+ROUND(H21/H42,2)</f>
        <v>0.37</v>
      </c>
    </row>
    <row r="42" spans="1:10">
      <c r="A42" s="105" t="s">
        <v>183</v>
      </c>
      <c r="E42" s="20">
        <v>292850400</v>
      </c>
      <c r="F42" s="20">
        <v>299369500</v>
      </c>
      <c r="G42" s="20">
        <v>292850400</v>
      </c>
      <c r="H42" s="20">
        <v>299369500</v>
      </c>
    </row>
    <row r="43" spans="1:10">
      <c r="E43" s="20"/>
      <c r="F43" s="20"/>
      <c r="G43" s="20"/>
      <c r="H43" s="3"/>
    </row>
    <row r="44" spans="1:10" ht="22">
      <c r="H44" s="19" t="s">
        <v>156</v>
      </c>
    </row>
    <row r="51" spans="1:4" ht="44.25" customHeight="1">
      <c r="D51" s="115"/>
    </row>
    <row r="52" spans="1:4" ht="27" customHeight="1">
      <c r="B52" s="107"/>
      <c r="C52" s="107"/>
      <c r="D52" s="107"/>
    </row>
    <row r="53" spans="1:4" ht="27" customHeight="1">
      <c r="B53" s="107"/>
      <c r="C53" s="107"/>
      <c r="D53" s="107"/>
    </row>
    <row r="54" spans="1:4">
      <c r="A54" s="107"/>
      <c r="B54" s="107"/>
      <c r="C54" s="107"/>
      <c r="D54" s="107"/>
    </row>
    <row r="55" spans="1:4">
      <c r="A55" s="107"/>
      <c r="B55" s="107"/>
      <c r="C55" s="107"/>
      <c r="D55" s="107"/>
    </row>
    <row r="56" spans="1:4">
      <c r="A56" s="107"/>
      <c r="B56" s="107"/>
      <c r="C56" s="107"/>
      <c r="D56" s="107"/>
    </row>
    <row r="57" spans="1:4">
      <c r="A57" s="107"/>
      <c r="B57" s="107"/>
      <c r="C57" s="107"/>
      <c r="D57" s="107"/>
    </row>
    <row r="58" spans="1:4">
      <c r="A58" s="107"/>
      <c r="B58" s="107"/>
      <c r="C58" s="107"/>
      <c r="D58" s="107"/>
    </row>
    <row r="59" spans="1:4">
      <c r="A59" s="107"/>
      <c r="B59" s="107"/>
      <c r="C59" s="107"/>
      <c r="D59" s="107"/>
    </row>
    <row r="60" spans="1:4">
      <c r="A60" s="107"/>
      <c r="B60" s="107"/>
      <c r="C60" s="107"/>
      <c r="D60" s="107"/>
    </row>
    <row r="61" spans="1:4">
      <c r="A61" s="61"/>
      <c r="B61" s="61"/>
      <c r="C61" s="61"/>
      <c r="D61" s="61"/>
    </row>
    <row r="62" spans="1:4">
      <c r="A62" s="61"/>
      <c r="B62" s="61"/>
      <c r="C62" s="61"/>
      <c r="D62" s="61"/>
    </row>
    <row r="63" spans="1:4">
      <c r="A63" s="61"/>
      <c r="B63" s="61"/>
      <c r="C63" s="61"/>
      <c r="D63" s="61"/>
    </row>
    <row r="64" spans="1:4">
      <c r="A64" s="61"/>
      <c r="B64" s="61"/>
      <c r="C64" s="61"/>
      <c r="D64" s="61"/>
    </row>
    <row r="65" spans="1:8">
      <c r="A65" s="61"/>
      <c r="B65" s="61"/>
      <c r="C65" s="61"/>
      <c r="D65" s="61"/>
    </row>
    <row r="66" spans="1:8">
      <c r="A66" s="61"/>
      <c r="B66" s="61"/>
      <c r="C66" s="61"/>
      <c r="D66" s="61"/>
    </row>
    <row r="67" spans="1:8">
      <c r="A67" s="61"/>
      <c r="B67" s="61"/>
      <c r="C67" s="61"/>
      <c r="D67" s="61"/>
    </row>
    <row r="68" spans="1:8">
      <c r="A68" s="61"/>
      <c r="B68" s="61"/>
      <c r="C68" s="61"/>
      <c r="D68" s="61"/>
    </row>
    <row r="69" spans="1:8">
      <c r="A69" s="61"/>
      <c r="B69" s="61"/>
      <c r="C69" s="61"/>
      <c r="D69" s="61"/>
    </row>
    <row r="70" spans="1:8">
      <c r="A70" s="61"/>
      <c r="B70" s="61"/>
      <c r="C70" s="61"/>
      <c r="D70" s="61"/>
    </row>
    <row r="71" spans="1:8">
      <c r="A71" s="61"/>
      <c r="B71" s="61"/>
      <c r="C71" s="61"/>
      <c r="D71" s="61"/>
    </row>
    <row r="72" spans="1:8">
      <c r="A72" s="61"/>
      <c r="B72" s="61"/>
      <c r="C72" s="61"/>
      <c r="D72" s="61"/>
    </row>
    <row r="73" spans="1:8">
      <c r="A73" s="61"/>
      <c r="B73" s="61"/>
      <c r="C73" s="61"/>
      <c r="D73" s="61"/>
      <c r="F73" s="3"/>
      <c r="H73" s="3"/>
    </row>
    <row r="74" spans="1:8">
      <c r="A74" s="61"/>
      <c r="B74" s="61"/>
      <c r="C74" s="61"/>
      <c r="D74" s="61"/>
      <c r="F74" s="3"/>
      <c r="H74" s="3"/>
    </row>
    <row r="75" spans="1:8">
      <c r="A75" s="61"/>
      <c r="B75" s="61"/>
      <c r="C75" s="61"/>
      <c r="D75" s="61"/>
      <c r="F75" s="3"/>
      <c r="H75" s="3"/>
    </row>
    <row r="76" spans="1:8">
      <c r="A76" s="61"/>
      <c r="B76" s="61"/>
      <c r="C76" s="61"/>
      <c r="D76" s="61"/>
      <c r="F76" s="3"/>
      <c r="H76" s="3"/>
    </row>
    <row r="77" spans="1:8">
      <c r="A77" s="61"/>
      <c r="B77" s="61"/>
      <c r="C77" s="61"/>
      <c r="D77" s="61"/>
      <c r="F77" s="3"/>
      <c r="H77" s="3"/>
    </row>
    <row r="78" spans="1:8">
      <c r="A78" s="61"/>
      <c r="B78" s="61"/>
      <c r="C78" s="61"/>
      <c r="D78" s="61"/>
      <c r="F78" s="3"/>
      <c r="H78" s="3"/>
    </row>
    <row r="79" spans="1:8">
      <c r="A79" s="61"/>
      <c r="B79" s="61"/>
      <c r="C79" s="61"/>
      <c r="D79" s="61"/>
      <c r="F79" s="3"/>
      <c r="H79" s="3"/>
    </row>
    <row r="80" spans="1:8">
      <c r="A80" s="61"/>
      <c r="B80" s="61"/>
      <c r="C80" s="61"/>
      <c r="D80" s="61"/>
      <c r="F80" s="3"/>
      <c r="H80" s="3"/>
    </row>
    <row r="81" spans="1:8">
      <c r="A81" s="61"/>
      <c r="B81" s="61"/>
      <c r="C81" s="61"/>
      <c r="D81" s="61"/>
      <c r="F81" s="3"/>
      <c r="H81" s="3"/>
    </row>
    <row r="82" spans="1:8">
      <c r="A82" s="61"/>
      <c r="B82" s="61"/>
      <c r="C82" s="61"/>
      <c r="D82" s="61"/>
      <c r="F82" s="3"/>
      <c r="H82" s="3"/>
    </row>
    <row r="83" spans="1:8">
      <c r="A83" s="61"/>
      <c r="B83" s="61"/>
      <c r="C83" s="61"/>
      <c r="D83" s="61"/>
      <c r="F83" s="3"/>
      <c r="H83" s="3"/>
    </row>
  </sheetData>
  <sheetProtection formatCells="0" formatColumns="0" formatRows="0" insertColumns="0" insertRows="0" insertHyperlinks="0" deleteColumns="0" deleteRows="0" sort="0" autoFilter="0" pivotTables="0"/>
  <mergeCells count="5">
    <mergeCell ref="A1:H1"/>
    <mergeCell ref="A2:H2"/>
    <mergeCell ref="A3:H3"/>
    <mergeCell ref="E5:F5"/>
    <mergeCell ref="G5:H5"/>
  </mergeCells>
  <pageMargins left="0.66929133858267698" right="0.196850393700787" top="0.66929133858267698" bottom="0.23622047244094499" header="0.39370078740157499" footer="0.23622047244094499"/>
  <pageSetup paperSize="9" scale="72" firstPageNumber="4" orientation="portrait" useFirstPageNumber="1" r:id="rId1"/>
  <headerFooter alignWithMargins="0">
    <oddHeader>&amp;R&amp;14&amp;P</oddHeader>
    <oddFooter>&amp;L&amp;14หมายเหตุประกอบงบการเงินเป็นส่วนหนึ่งของงบการเงินนี้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CC"/>
    <pageSetUpPr fitToPage="1"/>
  </sheetPr>
  <dimension ref="A1:V56"/>
  <sheetViews>
    <sheetView view="pageBreakPreview" topLeftCell="A8" zoomScale="55" zoomScaleNormal="55" zoomScaleSheetLayoutView="55" workbookViewId="0">
      <selection activeCell="P8" sqref="P1:P1048576"/>
    </sheetView>
  </sheetViews>
  <sheetFormatPr defaultColWidth="9.1796875" defaultRowHeight="21.5"/>
  <cols>
    <col min="1" max="1" width="3.1796875" style="96" customWidth="1"/>
    <col min="2" max="2" width="3.54296875" style="96" customWidth="1"/>
    <col min="3" max="3" width="38.453125" style="96" customWidth="1"/>
    <col min="4" max="4" width="9.1796875" style="96" customWidth="1"/>
    <col min="5" max="5" width="17" style="3" bestFit="1" customWidth="1"/>
    <col min="6" max="6" width="18.7265625" style="3" bestFit="1" customWidth="1"/>
    <col min="7" max="7" width="23.1796875" style="3" customWidth="1"/>
    <col min="8" max="8" width="19.453125" style="3" bestFit="1" customWidth="1"/>
    <col min="9" max="9" width="19.453125" style="3" customWidth="1"/>
    <col min="10" max="10" width="18.7265625" style="3" bestFit="1" customWidth="1"/>
    <col min="11" max="11" width="15.54296875" style="3" customWidth="1"/>
    <col min="12" max="12" width="30.7265625" style="3" customWidth="1"/>
    <col min="13" max="13" width="17.81640625" style="3" customWidth="1"/>
    <col min="14" max="14" width="17.453125" style="3" bestFit="1" customWidth="1"/>
    <col min="15" max="15" width="18.7265625" style="3" bestFit="1" customWidth="1"/>
    <col min="16" max="16" width="16.453125" style="96" bestFit="1" customWidth="1"/>
    <col min="17" max="17" width="14.6328125" style="96" bestFit="1" customWidth="1"/>
    <col min="18" max="16384" width="9.1796875" style="96"/>
  </cols>
  <sheetData>
    <row r="1" spans="1:22" s="94" customFormat="1" ht="22">
      <c r="A1" s="124" t="s">
        <v>0</v>
      </c>
      <c r="B1" s="124"/>
      <c r="C1" s="124"/>
      <c r="D1" s="124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</row>
    <row r="2" spans="1:22" s="94" customFormat="1" ht="22">
      <c r="A2" s="125" t="s">
        <v>129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</row>
    <row r="3" spans="1:22" s="94" customFormat="1" ht="22">
      <c r="A3" s="124" t="str">
        <f>+PL!A3</f>
        <v>สำหรับงวดสามเดือนสิ้นสุดวันที่ 31 มีนาคม 2568</v>
      </c>
      <c r="B3" s="124"/>
      <c r="C3" s="124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</row>
    <row r="4" spans="1:22" s="94" customFormat="1" ht="22">
      <c r="A4" s="124" t="s">
        <v>1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</row>
    <row r="5" spans="1:22" s="94" customFormat="1" ht="22">
      <c r="A5" s="92"/>
      <c r="B5" s="92"/>
      <c r="C5" s="92"/>
      <c r="D5" s="92"/>
      <c r="E5" s="4"/>
      <c r="F5" s="4"/>
      <c r="G5" s="4"/>
      <c r="H5" s="4"/>
      <c r="I5" s="4"/>
      <c r="J5" s="4"/>
      <c r="K5" s="4"/>
      <c r="L5" s="4"/>
      <c r="M5" s="4"/>
      <c r="N5" s="4"/>
      <c r="O5" s="2" t="s">
        <v>133</v>
      </c>
    </row>
    <row r="6" spans="1:22" ht="22">
      <c r="A6" s="95"/>
      <c r="B6" s="95"/>
      <c r="C6" s="95"/>
      <c r="D6" s="95"/>
      <c r="E6" s="35" t="s">
        <v>47</v>
      </c>
      <c r="F6" s="35" t="s">
        <v>48</v>
      </c>
      <c r="G6" s="35" t="s">
        <v>56</v>
      </c>
      <c r="H6" s="122" t="s">
        <v>27</v>
      </c>
      <c r="I6" s="122"/>
      <c r="J6" s="122"/>
      <c r="K6" s="35" t="s">
        <v>88</v>
      </c>
      <c r="L6" s="36" t="s">
        <v>29</v>
      </c>
      <c r="M6" s="35" t="s">
        <v>31</v>
      </c>
      <c r="N6" s="35" t="s">
        <v>49</v>
      </c>
      <c r="O6" s="122" t="s">
        <v>46</v>
      </c>
    </row>
    <row r="7" spans="1:22" ht="26.15" customHeight="1">
      <c r="E7" s="4" t="s">
        <v>50</v>
      </c>
      <c r="F7" s="4" t="s">
        <v>51</v>
      </c>
      <c r="G7" s="4" t="s">
        <v>113</v>
      </c>
      <c r="H7" s="126"/>
      <c r="I7" s="126"/>
      <c r="J7" s="126"/>
      <c r="K7" s="38"/>
      <c r="L7" s="37" t="s">
        <v>105</v>
      </c>
      <c r="M7" s="4" t="s">
        <v>52</v>
      </c>
      <c r="N7" s="4" t="s">
        <v>53</v>
      </c>
      <c r="O7" s="123"/>
    </row>
    <row r="8" spans="1:22" ht="23.25" customHeight="1">
      <c r="C8" s="99"/>
      <c r="E8" s="4"/>
      <c r="F8" s="4"/>
      <c r="G8" s="4" t="s">
        <v>114</v>
      </c>
      <c r="H8" s="29" t="s">
        <v>54</v>
      </c>
      <c r="I8" s="29" t="s">
        <v>54</v>
      </c>
      <c r="J8" s="29" t="s">
        <v>55</v>
      </c>
      <c r="K8" s="4"/>
      <c r="L8" s="4" t="s">
        <v>106</v>
      </c>
      <c r="M8" s="4"/>
      <c r="N8" s="4"/>
      <c r="O8" s="4"/>
    </row>
    <row r="9" spans="1:22" ht="23.25" customHeight="1">
      <c r="E9" s="4"/>
      <c r="F9" s="4"/>
      <c r="G9" s="4"/>
      <c r="H9" s="4" t="s">
        <v>57</v>
      </c>
      <c r="I9" s="4" t="s">
        <v>89</v>
      </c>
      <c r="J9" s="4"/>
      <c r="K9" s="4"/>
      <c r="L9" s="4" t="s">
        <v>107</v>
      </c>
      <c r="M9" s="4"/>
      <c r="N9" s="4"/>
      <c r="O9" s="4"/>
    </row>
    <row r="10" spans="1:22" ht="23.25" customHeight="1">
      <c r="E10" s="4"/>
      <c r="F10" s="4"/>
      <c r="G10" s="4"/>
      <c r="H10" s="4"/>
      <c r="I10" s="4"/>
      <c r="J10" s="4"/>
      <c r="K10" s="4"/>
      <c r="L10" s="4" t="s">
        <v>109</v>
      </c>
      <c r="M10" s="4"/>
      <c r="N10" s="4"/>
      <c r="O10" s="4"/>
    </row>
    <row r="11" spans="1:22" ht="22">
      <c r="A11" s="97"/>
      <c r="B11" s="97"/>
      <c r="C11" s="97"/>
      <c r="D11" s="98" t="s">
        <v>3</v>
      </c>
      <c r="E11" s="30"/>
      <c r="F11" s="30"/>
      <c r="G11" s="30"/>
      <c r="H11" s="30"/>
      <c r="I11" s="30"/>
      <c r="J11" s="30"/>
      <c r="K11" s="30"/>
      <c r="L11" s="30" t="s">
        <v>108</v>
      </c>
      <c r="M11" s="30"/>
      <c r="N11" s="30"/>
      <c r="O11" s="30"/>
    </row>
    <row r="12" spans="1:22" ht="22">
      <c r="D12" s="93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1:22">
      <c r="A13" s="39" t="s">
        <v>160</v>
      </c>
      <c r="B13" s="39"/>
      <c r="C13" s="39"/>
      <c r="E13" s="5">
        <v>300000000</v>
      </c>
      <c r="F13" s="5">
        <v>1092894156.6300001</v>
      </c>
      <c r="G13" s="5">
        <v>-353425896.88000005</v>
      </c>
      <c r="H13" s="5">
        <v>29999999.999999996</v>
      </c>
      <c r="I13" s="5">
        <v>170917510</v>
      </c>
      <c r="J13" s="5">
        <v>1021442095.1999998</v>
      </c>
      <c r="K13" s="5">
        <v>-170917510</v>
      </c>
      <c r="L13" s="5">
        <v>-56031857.090000004</v>
      </c>
      <c r="M13" s="5">
        <f>SUM(E13:L13)</f>
        <v>2034878497.8599999</v>
      </c>
      <c r="N13" s="5">
        <v>295470489.36999995</v>
      </c>
      <c r="O13" s="5">
        <f>+M13+N13</f>
        <v>2330348987.23</v>
      </c>
      <c r="P13" s="99"/>
      <c r="Q13" s="101"/>
      <c r="V13" s="40"/>
    </row>
    <row r="14" spans="1:22">
      <c r="A14" s="39" t="s">
        <v>161</v>
      </c>
      <c r="B14" s="39"/>
      <c r="C14" s="39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V14" s="40"/>
    </row>
    <row r="15" spans="1:22">
      <c r="B15" s="96" t="s">
        <v>162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f>PL!E32-(PL!E38-PL!E33)</f>
        <v>62899040.689999931</v>
      </c>
      <c r="K15" s="5">
        <v>0</v>
      </c>
      <c r="L15" s="5">
        <f>+PL!E25</f>
        <v>-45000000</v>
      </c>
      <c r="M15" s="5">
        <f>SUM(E15:L15)</f>
        <v>17899040.689999931</v>
      </c>
      <c r="N15" s="5">
        <f>+PL!E38</f>
        <v>-4625956.7699999986</v>
      </c>
      <c r="O15" s="5">
        <f>+M15+N15</f>
        <v>13273083.919999931</v>
      </c>
      <c r="P15" s="20"/>
      <c r="Q15" s="101"/>
      <c r="V15" s="40"/>
    </row>
    <row r="16" spans="1:22">
      <c r="B16" s="96" t="s">
        <v>174</v>
      </c>
      <c r="D16" s="102">
        <v>17</v>
      </c>
      <c r="E16" s="5">
        <v>0</v>
      </c>
      <c r="F16" s="5">
        <v>0</v>
      </c>
      <c r="G16" s="5">
        <v>0</v>
      </c>
      <c r="H16" s="5">
        <v>0</v>
      </c>
      <c r="I16" s="5">
        <v>-7425877.8700000001</v>
      </c>
      <c r="J16" s="5">
        <f>-4436877.87+K16</f>
        <v>2989000</v>
      </c>
      <c r="K16" s="5">
        <f>-I16</f>
        <v>7425877.8700000001</v>
      </c>
      <c r="L16" s="5">
        <v>0</v>
      </c>
      <c r="M16" s="5">
        <f>SUM(E16:L16)</f>
        <v>2989000</v>
      </c>
      <c r="N16" s="5">
        <v>0</v>
      </c>
      <c r="O16" s="5">
        <f>+M16+N16</f>
        <v>2989000</v>
      </c>
      <c r="P16" s="20"/>
      <c r="Q16" s="101"/>
      <c r="V16" s="40"/>
    </row>
    <row r="17" spans="1:22" ht="20.5" customHeight="1">
      <c r="B17" s="96" t="s">
        <v>149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f>SUM(E17:L17)</f>
        <v>0</v>
      </c>
      <c r="N17" s="5">
        <f>-547000.8-G17</f>
        <v>-547000.80000000005</v>
      </c>
      <c r="O17" s="5">
        <f>+M17+N17</f>
        <v>-547000.80000000005</v>
      </c>
      <c r="V17" s="40"/>
    </row>
    <row r="18" spans="1:22">
      <c r="B18" s="96" t="s">
        <v>167</v>
      </c>
      <c r="E18" s="41">
        <f t="shared" ref="E18:O18" si="0">SUM(E14:E17)</f>
        <v>0</v>
      </c>
      <c r="F18" s="41">
        <f t="shared" si="0"/>
        <v>0</v>
      </c>
      <c r="G18" s="41">
        <f t="shared" si="0"/>
        <v>0</v>
      </c>
      <c r="H18" s="41">
        <f t="shared" si="0"/>
        <v>0</v>
      </c>
      <c r="I18" s="41">
        <f t="shared" si="0"/>
        <v>-7425877.8700000001</v>
      </c>
      <c r="J18" s="41">
        <f t="shared" si="0"/>
        <v>65888040.689999931</v>
      </c>
      <c r="K18" s="41">
        <f t="shared" si="0"/>
        <v>7425877.8700000001</v>
      </c>
      <c r="L18" s="41">
        <f t="shared" si="0"/>
        <v>-45000000</v>
      </c>
      <c r="M18" s="41">
        <f t="shared" si="0"/>
        <v>20888040.689999931</v>
      </c>
      <c r="N18" s="41">
        <f t="shared" si="0"/>
        <v>-5172957.5699999984</v>
      </c>
      <c r="O18" s="41">
        <f t="shared" si="0"/>
        <v>15715083.11999993</v>
      </c>
      <c r="V18" s="40"/>
    </row>
    <row r="19" spans="1:22" ht="22" thickBot="1">
      <c r="A19" s="39" t="s">
        <v>159</v>
      </c>
      <c r="B19" s="39"/>
      <c r="C19" s="43"/>
      <c r="E19" s="42">
        <f t="shared" ref="E19:O19" si="1">+E13+E18</f>
        <v>300000000</v>
      </c>
      <c r="F19" s="42">
        <f t="shared" si="1"/>
        <v>1092894156.6300001</v>
      </c>
      <c r="G19" s="42">
        <f t="shared" si="1"/>
        <v>-353425896.88000005</v>
      </c>
      <c r="H19" s="42">
        <f t="shared" si="1"/>
        <v>29999999.999999996</v>
      </c>
      <c r="I19" s="42">
        <f t="shared" si="1"/>
        <v>163491632.13</v>
      </c>
      <c r="J19" s="42">
        <f t="shared" si="1"/>
        <v>1087330135.8899996</v>
      </c>
      <c r="K19" s="42">
        <f t="shared" si="1"/>
        <v>-163491632.13</v>
      </c>
      <c r="L19" s="42">
        <f t="shared" si="1"/>
        <v>-101031857.09</v>
      </c>
      <c r="M19" s="42">
        <f t="shared" si="1"/>
        <v>2055766538.5499997</v>
      </c>
      <c r="N19" s="42">
        <f t="shared" si="1"/>
        <v>290297531.79999995</v>
      </c>
      <c r="O19" s="42">
        <f t="shared" si="1"/>
        <v>2346064070.3499999</v>
      </c>
      <c r="P19" s="99"/>
      <c r="Q19" s="99">
        <f>+O19-[1]BS!$N$79</f>
        <v>0</v>
      </c>
      <c r="V19" s="40"/>
    </row>
    <row r="20" spans="1:22" ht="22" thickTop="1">
      <c r="A20" s="39"/>
      <c r="B20" s="39"/>
      <c r="C20" s="4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99"/>
      <c r="V20" s="40"/>
    </row>
    <row r="21" spans="1:22">
      <c r="A21" s="39" t="s">
        <v>157</v>
      </c>
      <c r="B21" s="39"/>
      <c r="C21" s="43"/>
      <c r="E21" s="5">
        <v>300000000</v>
      </c>
      <c r="F21" s="5">
        <v>1092894156.6300001</v>
      </c>
      <c r="G21" s="5">
        <v>-353281220.69000006</v>
      </c>
      <c r="H21" s="5">
        <v>29999999.999999996</v>
      </c>
      <c r="I21" s="5">
        <v>21676000</v>
      </c>
      <c r="J21" s="5">
        <v>900295358.03999984</v>
      </c>
      <c r="K21" s="5">
        <v>-21676000</v>
      </c>
      <c r="L21" s="5">
        <v>75362158.400000006</v>
      </c>
      <c r="M21" s="5">
        <v>2045270452.3800001</v>
      </c>
      <c r="N21" s="5">
        <v>290484066.27999997</v>
      </c>
      <c r="O21" s="5">
        <v>2335754518.6599998</v>
      </c>
      <c r="P21" s="99"/>
      <c r="V21" s="40"/>
    </row>
    <row r="22" spans="1:22">
      <c r="A22" s="39" t="s">
        <v>161</v>
      </c>
      <c r="B22" s="39"/>
      <c r="C22" s="39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V22" s="40"/>
    </row>
    <row r="23" spans="1:22">
      <c r="B23" s="96" t="s">
        <v>162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f>+PL!F32-(PL!F38-PL!F33)</f>
        <v>115659336.01999997</v>
      </c>
      <c r="K23" s="5">
        <v>0</v>
      </c>
      <c r="L23" s="5">
        <f>+PL!F25</f>
        <v>-52500000</v>
      </c>
      <c r="M23" s="5">
        <f>SUM(E23:L23)</f>
        <v>63159336.019999966</v>
      </c>
      <c r="N23" s="5">
        <f>+PL!F38</f>
        <v>-1394035.47</v>
      </c>
      <c r="O23" s="5">
        <f>+M23+N23</f>
        <v>61765300.549999967</v>
      </c>
      <c r="P23" s="99"/>
      <c r="V23" s="40"/>
    </row>
    <row r="24" spans="1:22" ht="20.5" customHeight="1">
      <c r="B24" s="96" t="s">
        <v>150</v>
      </c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V24" s="40"/>
    </row>
    <row r="25" spans="1:22">
      <c r="C25" s="96" t="s">
        <v>148</v>
      </c>
      <c r="D25" s="100"/>
      <c r="E25" s="5">
        <v>0</v>
      </c>
      <c r="F25" s="5">
        <v>0</v>
      </c>
      <c r="G25" s="5">
        <v>11584.06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f>SUM(E25:L25)</f>
        <v>11584.06</v>
      </c>
      <c r="N25" s="5">
        <f>1800000-G25</f>
        <v>1788415.94</v>
      </c>
      <c r="O25" s="5">
        <f>+M25+N25</f>
        <v>1800000</v>
      </c>
      <c r="Q25" s="101"/>
      <c r="V25" s="40"/>
    </row>
    <row r="26" spans="1:22" hidden="1">
      <c r="B26" s="96" t="s">
        <v>149</v>
      </c>
      <c r="D26" s="100"/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f>SUM(E26:L26)</f>
        <v>0</v>
      </c>
      <c r="N26" s="5">
        <v>0</v>
      </c>
      <c r="O26" s="5">
        <f>+M26+N26</f>
        <v>0</v>
      </c>
      <c r="Q26" s="101"/>
      <c r="V26" s="40"/>
    </row>
    <row r="27" spans="1:22">
      <c r="B27" s="96" t="s">
        <v>167</v>
      </c>
      <c r="E27" s="41">
        <f t="shared" ref="E27:O27" si="2">SUM(E23:E26)</f>
        <v>0</v>
      </c>
      <c r="F27" s="41">
        <f t="shared" si="2"/>
        <v>0</v>
      </c>
      <c r="G27" s="41">
        <f t="shared" si="2"/>
        <v>11584.06</v>
      </c>
      <c r="H27" s="41">
        <f t="shared" si="2"/>
        <v>0</v>
      </c>
      <c r="I27" s="41">
        <f t="shared" si="2"/>
        <v>0</v>
      </c>
      <c r="J27" s="41">
        <f t="shared" si="2"/>
        <v>115659336.01999997</v>
      </c>
      <c r="K27" s="41">
        <f t="shared" si="2"/>
        <v>0</v>
      </c>
      <c r="L27" s="41">
        <f t="shared" si="2"/>
        <v>-52500000</v>
      </c>
      <c r="M27" s="41">
        <f t="shared" si="2"/>
        <v>63170920.079999968</v>
      </c>
      <c r="N27" s="41">
        <f t="shared" si="2"/>
        <v>394380.47</v>
      </c>
      <c r="O27" s="41">
        <f t="shared" si="2"/>
        <v>63565300.549999967</v>
      </c>
      <c r="V27" s="40"/>
    </row>
    <row r="28" spans="1:22" ht="22" thickBot="1">
      <c r="A28" s="39" t="s">
        <v>158</v>
      </c>
      <c r="B28" s="39"/>
      <c r="C28" s="39"/>
      <c r="E28" s="42">
        <f t="shared" ref="E28:O28" si="3">+E21+E27</f>
        <v>300000000</v>
      </c>
      <c r="F28" s="42">
        <f t="shared" si="3"/>
        <v>1092894156.6300001</v>
      </c>
      <c r="G28" s="42">
        <f t="shared" si="3"/>
        <v>-353269636.63000005</v>
      </c>
      <c r="H28" s="42">
        <f t="shared" si="3"/>
        <v>29999999.999999996</v>
      </c>
      <c r="I28" s="42">
        <f t="shared" si="3"/>
        <v>21676000</v>
      </c>
      <c r="J28" s="42">
        <f t="shared" si="3"/>
        <v>1015954694.0599998</v>
      </c>
      <c r="K28" s="42">
        <f t="shared" si="3"/>
        <v>-21676000</v>
      </c>
      <c r="L28" s="42">
        <f t="shared" si="3"/>
        <v>22862158.400000006</v>
      </c>
      <c r="M28" s="42">
        <f t="shared" si="3"/>
        <v>2108441372.46</v>
      </c>
      <c r="N28" s="42">
        <f t="shared" si="3"/>
        <v>290878446.75</v>
      </c>
      <c r="O28" s="42">
        <f t="shared" si="3"/>
        <v>2399319819.21</v>
      </c>
      <c r="P28" s="3"/>
      <c r="Q28" s="3"/>
      <c r="V28" s="40"/>
    </row>
    <row r="29" spans="1:22" ht="22" thickTop="1">
      <c r="A29" s="39"/>
      <c r="B29" s="39"/>
      <c r="C29" s="39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3"/>
      <c r="Q29" s="3"/>
      <c r="V29" s="40"/>
    </row>
    <row r="30" spans="1:22">
      <c r="A30" s="39"/>
      <c r="B30" s="39"/>
      <c r="C30" s="39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3"/>
      <c r="Q30" s="3"/>
      <c r="V30" s="40"/>
    </row>
    <row r="31" spans="1:22" ht="22">
      <c r="A31" s="94"/>
      <c r="B31" s="44"/>
      <c r="C31" s="45"/>
      <c r="E31" s="4"/>
      <c r="F31" s="5"/>
      <c r="G31" s="4"/>
      <c r="H31" s="4"/>
      <c r="I31" s="4"/>
      <c r="J31" s="4"/>
      <c r="K31" s="4"/>
      <c r="L31" s="4"/>
      <c r="M31" s="4"/>
      <c r="N31" s="4"/>
      <c r="O31" s="19" t="s">
        <v>156</v>
      </c>
      <c r="V31" s="46"/>
    </row>
    <row r="32" spans="1:22" ht="22">
      <c r="A32" s="94"/>
      <c r="B32" s="44"/>
      <c r="C32" s="44"/>
      <c r="E32" s="4"/>
      <c r="F32" s="4"/>
      <c r="G32" s="4"/>
      <c r="H32" s="4"/>
      <c r="I32" s="4"/>
      <c r="J32" s="4"/>
      <c r="K32" s="4"/>
      <c r="L32" s="4"/>
      <c r="M32" s="4"/>
      <c r="N32" s="4"/>
      <c r="O32" s="103"/>
      <c r="P32" s="3"/>
      <c r="Q32" s="101"/>
      <c r="V32" s="46"/>
    </row>
    <row r="56" ht="42.75" customHeight="1"/>
  </sheetData>
  <sheetProtection formatCells="0" formatColumns="0" formatRows="0" insertColumns="0" insertRows="0" insertHyperlinks="0" deleteColumns="0" deleteRows="0" sort="0" autoFilter="0" pivotTables="0"/>
  <mergeCells count="6">
    <mergeCell ref="O6:O7"/>
    <mergeCell ref="A1:O1"/>
    <mergeCell ref="A2:O2"/>
    <mergeCell ref="A3:O3"/>
    <mergeCell ref="A4:O4"/>
    <mergeCell ref="H6:J7"/>
  </mergeCells>
  <printOptions horizontalCentered="1"/>
  <pageMargins left="0.43307086614173201" right="0.196850393700787" top="0.66929133858267698" bottom="0.23622047244094499" header="0.39370078740157499" footer="0.23622047244094499"/>
  <pageSetup paperSize="9" scale="55" firstPageNumber="5" orientation="landscape" useFirstPageNumber="1" r:id="rId1"/>
  <headerFooter alignWithMargins="0">
    <oddHeader>&amp;R&amp;14&amp;P</oddHeader>
    <oddFooter>&amp;L&amp;14หมายเหตุประกอบงบการเงินเป็นส่วนหนึ่งของงบการเงินนี้</oddFooter>
  </headerFooter>
  <ignoredErrors>
    <ignoredError sqref="F18 G18 H18 I18 K1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CC"/>
    <pageSetUpPr fitToPage="1"/>
  </sheetPr>
  <dimension ref="A1:S50"/>
  <sheetViews>
    <sheetView view="pageBreakPreview" topLeftCell="A10" zoomScale="60" zoomScaleNormal="70" workbookViewId="0">
      <selection activeCell="M10" sqref="M1:M1048576"/>
    </sheetView>
  </sheetViews>
  <sheetFormatPr defaultColWidth="9.1796875" defaultRowHeight="21.5"/>
  <cols>
    <col min="1" max="1" width="3.1796875" style="96" customWidth="1"/>
    <col min="2" max="2" width="3.54296875" style="96" customWidth="1"/>
    <col min="3" max="3" width="35.81640625" style="96" customWidth="1"/>
    <col min="4" max="4" width="9.1796875" style="96" customWidth="1"/>
    <col min="5" max="5" width="14.81640625" style="3" bestFit="1" customWidth="1"/>
    <col min="6" max="6" width="16.7265625" style="3" customWidth="1"/>
    <col min="7" max="7" width="19.453125" style="3" bestFit="1" customWidth="1"/>
    <col min="8" max="8" width="19.453125" style="3" customWidth="1"/>
    <col min="9" max="10" width="16.54296875" style="3" customWidth="1"/>
    <col min="11" max="11" width="28.7265625" style="3" customWidth="1"/>
    <col min="12" max="12" width="18.453125" style="3" customWidth="1"/>
    <col min="13" max="13" width="15.453125" style="96" bestFit="1" customWidth="1"/>
    <col min="14" max="14" width="13.453125" style="96" bestFit="1" customWidth="1"/>
    <col min="15" max="16384" width="9.1796875" style="96"/>
  </cols>
  <sheetData>
    <row r="1" spans="1:19" s="94" customFormat="1" ht="22">
      <c r="A1" s="124" t="s">
        <v>0</v>
      </c>
      <c r="B1" s="124"/>
      <c r="C1" s="124"/>
      <c r="D1" s="124"/>
      <c r="E1" s="125"/>
      <c r="F1" s="125"/>
      <c r="G1" s="125"/>
      <c r="H1" s="125"/>
      <c r="I1" s="125"/>
      <c r="J1" s="125"/>
      <c r="K1" s="125"/>
      <c r="L1" s="125"/>
    </row>
    <row r="2" spans="1:19" s="94" customFormat="1" ht="22">
      <c r="A2" s="125" t="s">
        <v>129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9" s="94" customFormat="1" ht="22">
      <c r="A3" s="124" t="str">
        <f>+'CE-Conso'!A3:O3</f>
        <v>สำหรับงวดสามเดือนสิ้นสุดวันที่ 31 มีนาคม 2568</v>
      </c>
      <c r="B3" s="124"/>
      <c r="C3" s="124"/>
      <c r="D3" s="125"/>
      <c r="E3" s="125"/>
      <c r="F3" s="125"/>
      <c r="G3" s="125"/>
      <c r="H3" s="125"/>
      <c r="I3" s="125"/>
      <c r="J3" s="125"/>
      <c r="K3" s="125"/>
      <c r="L3" s="125"/>
    </row>
    <row r="4" spans="1:19" s="94" customFormat="1" ht="22">
      <c r="A4" s="124" t="s">
        <v>2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</row>
    <row r="5" spans="1:19" s="94" customFormat="1" ht="22">
      <c r="A5" s="92"/>
      <c r="B5" s="92"/>
      <c r="C5" s="92"/>
      <c r="D5" s="92"/>
      <c r="E5" s="4"/>
      <c r="F5" s="4"/>
      <c r="G5" s="4"/>
      <c r="H5" s="4"/>
      <c r="I5" s="4"/>
      <c r="J5" s="4"/>
      <c r="K5" s="4"/>
      <c r="L5" s="2" t="s">
        <v>133</v>
      </c>
    </row>
    <row r="6" spans="1:19" ht="22">
      <c r="A6" s="95"/>
      <c r="B6" s="95"/>
      <c r="C6" s="95"/>
      <c r="D6" s="95"/>
      <c r="E6" s="29" t="s">
        <v>47</v>
      </c>
      <c r="F6" s="29" t="s">
        <v>48</v>
      </c>
      <c r="G6" s="127" t="s">
        <v>27</v>
      </c>
      <c r="H6" s="127"/>
      <c r="I6" s="127"/>
      <c r="J6" s="29" t="s">
        <v>88</v>
      </c>
      <c r="K6" s="47" t="s">
        <v>90</v>
      </c>
      <c r="L6" s="122" t="s">
        <v>46</v>
      </c>
    </row>
    <row r="7" spans="1:19" ht="22">
      <c r="E7" s="4" t="s">
        <v>50</v>
      </c>
      <c r="F7" s="4" t="s">
        <v>51</v>
      </c>
      <c r="G7" s="128"/>
      <c r="H7" s="128"/>
      <c r="I7" s="128"/>
      <c r="J7" s="4"/>
      <c r="K7" s="48" t="s">
        <v>91</v>
      </c>
      <c r="L7" s="123"/>
    </row>
    <row r="8" spans="1:19" ht="22">
      <c r="E8" s="4"/>
      <c r="F8" s="4"/>
      <c r="G8" s="4" t="s">
        <v>54</v>
      </c>
      <c r="H8" s="4" t="s">
        <v>54</v>
      </c>
      <c r="I8" s="4" t="s">
        <v>55</v>
      </c>
      <c r="J8" s="4"/>
      <c r="K8" s="37" t="s">
        <v>105</v>
      </c>
      <c r="L8" s="38"/>
    </row>
    <row r="9" spans="1:19" ht="23.25" customHeight="1">
      <c r="G9" s="4" t="s">
        <v>57</v>
      </c>
      <c r="H9" s="4" t="s">
        <v>89</v>
      </c>
      <c r="I9" s="4"/>
      <c r="J9" s="4"/>
      <c r="K9" s="4" t="s">
        <v>106</v>
      </c>
      <c r="L9" s="4"/>
    </row>
    <row r="10" spans="1:19" ht="23.25" customHeight="1">
      <c r="E10" s="4"/>
      <c r="F10" s="4"/>
      <c r="G10" s="4"/>
      <c r="H10" s="4"/>
      <c r="I10" s="4"/>
      <c r="J10" s="4"/>
      <c r="K10" s="4" t="s">
        <v>107</v>
      </c>
      <c r="L10" s="4"/>
    </row>
    <row r="11" spans="1:19" ht="23.25" customHeight="1">
      <c r="E11" s="4"/>
      <c r="F11" s="4"/>
      <c r="G11" s="4"/>
      <c r="H11" s="4"/>
      <c r="I11" s="4"/>
      <c r="J11" s="4"/>
      <c r="K11" s="4" t="s">
        <v>109</v>
      </c>
      <c r="L11" s="4"/>
    </row>
    <row r="12" spans="1:19" ht="22">
      <c r="A12" s="97"/>
      <c r="B12" s="97"/>
      <c r="C12" s="97"/>
      <c r="D12" s="98" t="s">
        <v>3</v>
      </c>
      <c r="E12" s="30"/>
      <c r="F12" s="30"/>
      <c r="G12" s="30"/>
      <c r="H12" s="30"/>
      <c r="I12" s="30"/>
      <c r="J12" s="30"/>
      <c r="K12" s="30" t="s">
        <v>108</v>
      </c>
      <c r="L12" s="30"/>
    </row>
    <row r="13" spans="1:19">
      <c r="E13" s="5"/>
      <c r="F13" s="5"/>
      <c r="G13" s="5"/>
      <c r="H13" s="5"/>
      <c r="I13" s="5"/>
      <c r="J13" s="5"/>
      <c r="K13" s="5"/>
      <c r="L13" s="5"/>
      <c r="S13" s="40"/>
    </row>
    <row r="14" spans="1:19">
      <c r="A14" s="39" t="s">
        <v>160</v>
      </c>
      <c r="B14" s="39"/>
      <c r="C14" s="39"/>
      <c r="E14" s="5">
        <v>300000000</v>
      </c>
      <c r="F14" s="5">
        <v>1092894156.6300001</v>
      </c>
      <c r="G14" s="5">
        <v>30000000</v>
      </c>
      <c r="H14" s="5">
        <v>170917510</v>
      </c>
      <c r="I14" s="5">
        <v>761551670.30999994</v>
      </c>
      <c r="J14" s="5">
        <v>-170917510</v>
      </c>
      <c r="K14" s="5">
        <v>-56031857.090000004</v>
      </c>
      <c r="L14" s="5">
        <v>2128413969.8500001</v>
      </c>
      <c r="M14" s="99"/>
      <c r="S14" s="40"/>
    </row>
    <row r="15" spans="1:19">
      <c r="A15" s="39" t="s">
        <v>161</v>
      </c>
      <c r="B15" s="39"/>
      <c r="C15" s="39"/>
      <c r="E15" s="5"/>
      <c r="F15" s="5"/>
      <c r="G15" s="5"/>
      <c r="H15" s="5"/>
      <c r="I15" s="5"/>
      <c r="J15" s="5"/>
      <c r="K15" s="5"/>
      <c r="L15" s="5"/>
      <c r="S15" s="40"/>
    </row>
    <row r="16" spans="1:19">
      <c r="B16" s="96" t="s">
        <v>162</v>
      </c>
      <c r="E16" s="5">
        <v>0</v>
      </c>
      <c r="F16" s="5">
        <v>0</v>
      </c>
      <c r="G16" s="5">
        <v>0</v>
      </c>
      <c r="H16" s="5">
        <v>0</v>
      </c>
      <c r="I16" s="49">
        <f>+PL!G21</f>
        <v>112039633.07000001</v>
      </c>
      <c r="J16" s="5">
        <v>0</v>
      </c>
      <c r="K16" s="5">
        <f>+PL!G25</f>
        <v>-45000000</v>
      </c>
      <c r="L16" s="5">
        <f>SUM(E16:K16)</f>
        <v>67039633.070000008</v>
      </c>
      <c r="M16" s="99"/>
      <c r="S16" s="40"/>
    </row>
    <row r="17" spans="1:19">
      <c r="B17" s="96" t="s">
        <v>174</v>
      </c>
      <c r="D17" s="100">
        <v>17</v>
      </c>
      <c r="E17" s="5">
        <v>0</v>
      </c>
      <c r="F17" s="5">
        <v>0</v>
      </c>
      <c r="G17" s="5">
        <v>0</v>
      </c>
      <c r="H17" s="5">
        <v>-7425877.8700000001</v>
      </c>
      <c r="I17" s="49">
        <f>-4436877.87+J17</f>
        <v>2989000</v>
      </c>
      <c r="J17" s="5">
        <v>7425877.8700000001</v>
      </c>
      <c r="K17" s="5">
        <v>0</v>
      </c>
      <c r="L17" s="5">
        <f>SUM(E17:K17)</f>
        <v>2989000</v>
      </c>
      <c r="M17" s="99"/>
      <c r="S17" s="40"/>
    </row>
    <row r="18" spans="1:19">
      <c r="B18" s="96" t="s">
        <v>167</v>
      </c>
      <c r="E18" s="41">
        <f t="shared" ref="E18:L18" si="0">SUM(E16:E17)</f>
        <v>0</v>
      </c>
      <c r="F18" s="41">
        <f t="shared" si="0"/>
        <v>0</v>
      </c>
      <c r="G18" s="41">
        <f t="shared" si="0"/>
        <v>0</v>
      </c>
      <c r="H18" s="41">
        <f t="shared" si="0"/>
        <v>-7425877.8700000001</v>
      </c>
      <c r="I18" s="41">
        <f t="shared" si="0"/>
        <v>115028633.07000001</v>
      </c>
      <c r="J18" s="41">
        <f t="shared" si="0"/>
        <v>7425877.8700000001</v>
      </c>
      <c r="K18" s="41">
        <f t="shared" si="0"/>
        <v>-45000000</v>
      </c>
      <c r="L18" s="41">
        <f t="shared" si="0"/>
        <v>70028633.070000008</v>
      </c>
      <c r="M18" s="99"/>
      <c r="S18" s="40"/>
    </row>
    <row r="19" spans="1:19" ht="22" thickBot="1">
      <c r="A19" s="96" t="str">
        <f>+'CE-Conso'!A19</f>
        <v>ยอดคงเหลือ ณ วันที่ 31 มีนาคม 2568</v>
      </c>
      <c r="B19" s="39"/>
      <c r="C19" s="43"/>
      <c r="E19" s="42">
        <f t="shared" ref="E19:L19" si="1">E14+E18</f>
        <v>300000000</v>
      </c>
      <c r="F19" s="42">
        <f t="shared" si="1"/>
        <v>1092894156.6300001</v>
      </c>
      <c r="G19" s="42">
        <f t="shared" si="1"/>
        <v>30000000</v>
      </c>
      <c r="H19" s="42">
        <f t="shared" si="1"/>
        <v>163491632.13</v>
      </c>
      <c r="I19" s="42">
        <f t="shared" si="1"/>
        <v>876580303.38</v>
      </c>
      <c r="J19" s="42">
        <f t="shared" si="1"/>
        <v>-163491632.13</v>
      </c>
      <c r="K19" s="42">
        <f t="shared" si="1"/>
        <v>-101031857.09</v>
      </c>
      <c r="L19" s="42">
        <f t="shared" si="1"/>
        <v>2198442602.9200001</v>
      </c>
      <c r="M19" s="99"/>
      <c r="N19" s="99"/>
      <c r="S19" s="40"/>
    </row>
    <row r="20" spans="1:19" ht="22" thickTop="1">
      <c r="B20" s="39"/>
      <c r="C20" s="43"/>
      <c r="E20" s="5"/>
      <c r="F20" s="5"/>
      <c r="G20" s="5"/>
      <c r="H20" s="5"/>
      <c r="I20" s="5"/>
      <c r="J20" s="5"/>
      <c r="K20" s="5"/>
      <c r="L20" s="5"/>
      <c r="M20" s="99"/>
      <c r="S20" s="40"/>
    </row>
    <row r="21" spans="1:19">
      <c r="A21" s="39" t="s">
        <v>157</v>
      </c>
      <c r="B21" s="39"/>
      <c r="C21" s="43"/>
      <c r="E21" s="5">
        <v>300000000</v>
      </c>
      <c r="F21" s="5">
        <v>1092894156.6300001</v>
      </c>
      <c r="G21" s="5">
        <v>30000000</v>
      </c>
      <c r="H21" s="5">
        <v>21676000</v>
      </c>
      <c r="I21" s="5">
        <v>529796505.60999978</v>
      </c>
      <c r="J21" s="5">
        <v>-21676000</v>
      </c>
      <c r="K21" s="5">
        <v>75362158.400000006</v>
      </c>
      <c r="L21" s="5">
        <v>2028052820.6399999</v>
      </c>
      <c r="M21" s="99"/>
      <c r="S21" s="40"/>
    </row>
    <row r="22" spans="1:19">
      <c r="A22" s="39" t="s">
        <v>161</v>
      </c>
      <c r="B22" s="39"/>
      <c r="C22" s="39"/>
      <c r="E22" s="5"/>
      <c r="F22" s="5"/>
      <c r="G22" s="5"/>
      <c r="H22" s="5"/>
      <c r="I22" s="5"/>
      <c r="J22" s="5"/>
      <c r="K22" s="5"/>
      <c r="L22" s="5"/>
      <c r="S22" s="40"/>
    </row>
    <row r="23" spans="1:19">
      <c r="B23" s="96" t="s">
        <v>162</v>
      </c>
      <c r="E23" s="5">
        <v>0</v>
      </c>
      <c r="F23" s="5">
        <v>0</v>
      </c>
      <c r="G23" s="5">
        <v>0</v>
      </c>
      <c r="H23" s="5">
        <v>0</v>
      </c>
      <c r="I23" s="5">
        <f>+PL!H21</f>
        <v>109459443.9300001</v>
      </c>
      <c r="J23" s="5">
        <v>0</v>
      </c>
      <c r="K23" s="5">
        <f>+PL!H25</f>
        <v>-52500000</v>
      </c>
      <c r="L23" s="5">
        <f>SUM(E23:K23)</f>
        <v>56959443.930000097</v>
      </c>
      <c r="M23" s="99"/>
      <c r="S23" s="40"/>
    </row>
    <row r="24" spans="1:19">
      <c r="B24" s="96" t="s">
        <v>167</v>
      </c>
      <c r="E24" s="41">
        <f t="shared" ref="E24:L24" si="2">SUM(E23:E23)</f>
        <v>0</v>
      </c>
      <c r="F24" s="41">
        <f t="shared" si="2"/>
        <v>0</v>
      </c>
      <c r="G24" s="41">
        <f t="shared" si="2"/>
        <v>0</v>
      </c>
      <c r="H24" s="41">
        <f t="shared" si="2"/>
        <v>0</v>
      </c>
      <c r="I24" s="41">
        <f t="shared" si="2"/>
        <v>109459443.9300001</v>
      </c>
      <c r="J24" s="41">
        <f t="shared" si="2"/>
        <v>0</v>
      </c>
      <c r="K24" s="41">
        <f t="shared" si="2"/>
        <v>-52500000</v>
      </c>
      <c r="L24" s="41">
        <f t="shared" si="2"/>
        <v>56959443.930000097</v>
      </c>
      <c r="M24" s="101"/>
      <c r="S24" s="40"/>
    </row>
    <row r="25" spans="1:19" ht="22" thickBot="1">
      <c r="A25" s="39" t="str">
        <f>+'CE-Conso'!A28</f>
        <v>ยอดคงเหลือ ณ วันที่ 31 มีนาคม 2567</v>
      </c>
      <c r="B25" s="39"/>
      <c r="C25" s="39"/>
      <c r="E25" s="42">
        <f t="shared" ref="E25:L25" si="3">+E21+E24</f>
        <v>300000000</v>
      </c>
      <c r="F25" s="42">
        <f t="shared" si="3"/>
        <v>1092894156.6300001</v>
      </c>
      <c r="G25" s="42">
        <f t="shared" si="3"/>
        <v>30000000</v>
      </c>
      <c r="H25" s="42">
        <f t="shared" si="3"/>
        <v>21676000</v>
      </c>
      <c r="I25" s="42">
        <f t="shared" si="3"/>
        <v>639255949.53999984</v>
      </c>
      <c r="J25" s="42">
        <f t="shared" si="3"/>
        <v>-21676000</v>
      </c>
      <c r="K25" s="42">
        <f t="shared" si="3"/>
        <v>22862158.400000006</v>
      </c>
      <c r="L25" s="42">
        <f t="shared" si="3"/>
        <v>2085012264.5699999</v>
      </c>
      <c r="M25" s="99"/>
      <c r="S25" s="40"/>
    </row>
    <row r="26" spans="1:19" ht="22.5" thickTop="1">
      <c r="A26" s="44"/>
      <c r="B26" s="44"/>
      <c r="C26" s="44"/>
      <c r="E26" s="4"/>
      <c r="F26" s="4"/>
      <c r="G26" s="4"/>
      <c r="H26" s="4"/>
      <c r="I26" s="4"/>
      <c r="J26" s="4"/>
      <c r="K26" s="4"/>
      <c r="L26" s="4"/>
      <c r="S26" s="46"/>
    </row>
    <row r="27" spans="1:19" ht="22">
      <c r="L27" s="19" t="s">
        <v>156</v>
      </c>
    </row>
    <row r="50" ht="42.75" customHeight="1"/>
  </sheetData>
  <sheetProtection formatCells="0" formatColumns="0" formatRows="0" insertColumns="0" insertRows="0" insertHyperlinks="0" deleteColumns="0" deleteRows="0" sort="0" autoFilter="0" pivotTables="0"/>
  <mergeCells count="6">
    <mergeCell ref="A1:L1"/>
    <mergeCell ref="A2:L2"/>
    <mergeCell ref="A3:L3"/>
    <mergeCell ref="A4:L4"/>
    <mergeCell ref="G6:I7"/>
    <mergeCell ref="L6:L7"/>
  </mergeCells>
  <printOptions horizontalCentered="1"/>
  <pageMargins left="0.511811023622047" right="0.196850393700787" top="0.66929133858267698" bottom="0.23622047244094499" header="0.39370078740157499" footer="0.23622047244094499"/>
  <pageSetup paperSize="9" scale="73" firstPageNumber="6" orientation="landscape" useFirstPageNumber="1" r:id="rId1"/>
  <headerFooter alignWithMargins="0">
    <oddHeader>&amp;R&amp;14&amp;P</oddHeader>
    <oddFooter>&amp;L&amp;14หมายเหตุประกอบงบการเงินเป็นส่วนหนึ่งของงบการเงินนี้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FFCC"/>
  </sheetPr>
  <dimension ref="A1:M96"/>
  <sheetViews>
    <sheetView view="pageBreakPreview" topLeftCell="A56" zoomScale="60" zoomScaleNormal="70" workbookViewId="0">
      <selection activeCell="N74" sqref="N74"/>
    </sheetView>
  </sheetViews>
  <sheetFormatPr defaultColWidth="9.1796875" defaultRowHeight="21.5"/>
  <cols>
    <col min="1" max="1" width="2.54296875" style="61" customWidth="1"/>
    <col min="2" max="2" width="2" style="61" customWidth="1"/>
    <col min="3" max="3" width="2.54296875" style="61" customWidth="1"/>
    <col min="4" max="4" width="55.81640625" style="61" customWidth="1"/>
    <col min="5" max="5" width="9.54296875" style="81" bestFit="1" customWidth="1"/>
    <col min="6" max="6" width="17.453125" style="3" customWidth="1"/>
    <col min="7" max="7" width="17.54296875" style="3" customWidth="1"/>
    <col min="8" max="9" width="16.81640625" style="3" customWidth="1"/>
    <col min="10" max="10" width="9.81640625" style="61" bestFit="1" customWidth="1"/>
    <col min="11" max="11" width="15" style="3" bestFit="1" customWidth="1"/>
    <col min="12" max="12" width="16.1796875" style="61" bestFit="1" customWidth="1"/>
    <col min="13" max="16384" width="9.1796875" style="61"/>
  </cols>
  <sheetData>
    <row r="1" spans="1:12" ht="22">
      <c r="A1" s="116" t="s">
        <v>0</v>
      </c>
      <c r="B1" s="116"/>
      <c r="C1" s="116"/>
      <c r="D1" s="116"/>
      <c r="E1" s="116"/>
      <c r="F1" s="116"/>
      <c r="G1" s="116"/>
      <c r="H1" s="116"/>
      <c r="I1" s="116"/>
    </row>
    <row r="2" spans="1:12" ht="22">
      <c r="A2" s="116" t="s">
        <v>58</v>
      </c>
      <c r="B2" s="116"/>
      <c r="C2" s="116"/>
      <c r="D2" s="116"/>
      <c r="E2" s="116"/>
      <c r="F2" s="116"/>
      <c r="G2" s="116"/>
      <c r="H2" s="116"/>
      <c r="I2" s="116"/>
    </row>
    <row r="3" spans="1:12" ht="22">
      <c r="A3" s="129" t="str">
        <f>+'CE-Conso'!A3:O3</f>
        <v>สำหรับงวดสามเดือนสิ้นสุดวันที่ 31 มีนาคม 2568</v>
      </c>
      <c r="B3" s="130"/>
      <c r="C3" s="130"/>
      <c r="D3" s="130"/>
      <c r="E3" s="130"/>
      <c r="F3" s="130"/>
      <c r="G3" s="130"/>
      <c r="H3" s="130"/>
      <c r="I3" s="130"/>
    </row>
    <row r="4" spans="1:12" ht="22">
      <c r="A4" s="75"/>
      <c r="B4" s="76"/>
      <c r="C4" s="76"/>
      <c r="D4" s="76"/>
      <c r="E4" s="77"/>
      <c r="F4" s="4"/>
      <c r="G4" s="4"/>
      <c r="H4" s="2"/>
      <c r="I4" s="2" t="s">
        <v>133</v>
      </c>
    </row>
    <row r="5" spans="1:12" ht="22">
      <c r="A5" s="78"/>
      <c r="B5" s="78"/>
      <c r="C5" s="78"/>
      <c r="D5" s="78"/>
      <c r="E5" s="79"/>
      <c r="F5" s="117" t="s">
        <v>1</v>
      </c>
      <c r="G5" s="117"/>
      <c r="H5" s="117" t="s">
        <v>2</v>
      </c>
      <c r="I5" s="117"/>
    </row>
    <row r="6" spans="1:12" ht="22">
      <c r="A6" s="59"/>
      <c r="B6" s="80"/>
      <c r="C6" s="80"/>
      <c r="D6" s="80"/>
      <c r="E6" s="50" t="s">
        <v>3</v>
      </c>
      <c r="F6" s="30" t="str">
        <f>+PL!E6</f>
        <v>31 มีนาคม 2568</v>
      </c>
      <c r="G6" s="51" t="str">
        <f>+PL!F6</f>
        <v>31 มีนาคม 2567</v>
      </c>
      <c r="H6" s="30" t="str">
        <f>+F6</f>
        <v>31 มีนาคม 2568</v>
      </c>
      <c r="I6" s="51" t="str">
        <f>+G6</f>
        <v>31 มีนาคม 2567</v>
      </c>
    </row>
    <row r="7" spans="1:12" ht="8.5" customHeight="1">
      <c r="B7" s="57"/>
      <c r="C7" s="57"/>
      <c r="D7" s="57"/>
      <c r="E7" s="67"/>
      <c r="F7" s="52"/>
      <c r="G7" s="52"/>
      <c r="H7" s="52"/>
      <c r="I7" s="52"/>
    </row>
    <row r="8" spans="1:12">
      <c r="A8" s="57" t="s">
        <v>59</v>
      </c>
      <c r="D8" s="57"/>
      <c r="E8" s="67"/>
      <c r="F8" s="26"/>
      <c r="G8" s="26"/>
      <c r="H8" s="26"/>
      <c r="I8" s="26"/>
    </row>
    <row r="9" spans="1:12">
      <c r="B9" s="57" t="s">
        <v>134</v>
      </c>
      <c r="F9" s="3">
        <f>+PL!E19</f>
        <v>72814380.669999927</v>
      </c>
      <c r="G9" s="3">
        <f>+PL!F19</f>
        <v>143276671.84999996</v>
      </c>
      <c r="H9" s="3">
        <f>+PL!G19</f>
        <v>133064228.62</v>
      </c>
      <c r="I9" s="3">
        <f>+PL!H19</f>
        <v>136221633.25000009</v>
      </c>
      <c r="L9" s="82"/>
    </row>
    <row r="10" spans="1:12">
      <c r="B10" s="61" t="s">
        <v>135</v>
      </c>
    </row>
    <row r="11" spans="1:12">
      <c r="C11" s="61" t="s">
        <v>153</v>
      </c>
      <c r="F11" s="3">
        <v>1166841.5100000002</v>
      </c>
      <c r="G11" s="3">
        <v>3270534.26</v>
      </c>
      <c r="H11" s="3">
        <v>1311629.6200000001</v>
      </c>
      <c r="I11" s="3">
        <v>2287719.21</v>
      </c>
      <c r="J11" s="81"/>
      <c r="L11" s="83"/>
    </row>
    <row r="12" spans="1:12">
      <c r="C12" s="61" t="s">
        <v>178</v>
      </c>
      <c r="F12" s="3">
        <v>-959054.52</v>
      </c>
      <c r="G12" s="3">
        <v>0</v>
      </c>
      <c r="H12" s="3">
        <v>-1072140.25</v>
      </c>
      <c r="I12" s="3">
        <v>0</v>
      </c>
      <c r="J12" s="81"/>
      <c r="L12" s="83"/>
    </row>
    <row r="13" spans="1:12">
      <c r="C13" s="61" t="s">
        <v>176</v>
      </c>
      <c r="F13" s="3">
        <v>445928.38</v>
      </c>
      <c r="G13" s="3">
        <v>0</v>
      </c>
      <c r="H13" s="3">
        <v>215093.38</v>
      </c>
      <c r="I13" s="3">
        <v>0</v>
      </c>
      <c r="J13" s="81"/>
      <c r="L13" s="83"/>
    </row>
    <row r="14" spans="1:12" ht="21.65" customHeight="1">
      <c r="C14" s="61" t="s">
        <v>132</v>
      </c>
      <c r="F14" s="3">
        <v>46991.340000000047</v>
      </c>
      <c r="G14" s="3">
        <v>70970.929999999993</v>
      </c>
      <c r="H14" s="3">
        <v>15027.790000000037</v>
      </c>
      <c r="I14" s="3">
        <v>53076.910000000033</v>
      </c>
    </row>
    <row r="15" spans="1:12">
      <c r="C15" s="61" t="s">
        <v>81</v>
      </c>
      <c r="F15" s="3">
        <v>46287349.299999997</v>
      </c>
      <c r="G15" s="3">
        <v>35979144.230000034</v>
      </c>
      <c r="H15" s="3">
        <v>26429808.149999999</v>
      </c>
      <c r="I15" s="3">
        <v>27018444.030000027</v>
      </c>
    </row>
    <row r="16" spans="1:12">
      <c r="C16" s="61" t="s">
        <v>82</v>
      </c>
      <c r="F16" s="3">
        <v>464048.85000000003</v>
      </c>
      <c r="G16" s="3">
        <v>26053.14</v>
      </c>
      <c r="H16" s="3">
        <v>12278.549999999988</v>
      </c>
      <c r="I16" s="3">
        <v>12278.550000000017</v>
      </c>
    </row>
    <row r="17" spans="2:12">
      <c r="C17" s="61" t="s">
        <v>115</v>
      </c>
      <c r="F17" s="3">
        <v>900957.78</v>
      </c>
      <c r="G17" s="3">
        <v>663575.81000000006</v>
      </c>
      <c r="H17" s="3">
        <v>294050.46999999997</v>
      </c>
      <c r="I17" s="3">
        <v>433654.4</v>
      </c>
    </row>
    <row r="18" spans="2:12">
      <c r="C18" s="61" t="s">
        <v>146</v>
      </c>
      <c r="F18" s="3">
        <v>1277632.6099999999</v>
      </c>
      <c r="G18" s="3">
        <v>-359628.05999999988</v>
      </c>
      <c r="H18" s="3">
        <v>1295562.6099999999</v>
      </c>
      <c r="I18" s="3">
        <v>-350629.05999999988</v>
      </c>
    </row>
    <row r="19" spans="2:12">
      <c r="C19" s="61" t="s">
        <v>60</v>
      </c>
      <c r="F19" s="3">
        <v>0</v>
      </c>
      <c r="G19" s="3">
        <v>8</v>
      </c>
      <c r="H19" s="3">
        <v>0</v>
      </c>
      <c r="I19" s="3">
        <v>8</v>
      </c>
    </row>
    <row r="20" spans="2:12">
      <c r="C20" s="61" t="s">
        <v>123</v>
      </c>
      <c r="F20" s="3">
        <v>845.88</v>
      </c>
      <c r="G20" s="3">
        <v>4178.38</v>
      </c>
      <c r="H20" s="3">
        <v>0</v>
      </c>
      <c r="I20" s="3">
        <v>0</v>
      </c>
    </row>
    <row r="21" spans="2:12">
      <c r="C21" s="61" t="s">
        <v>71</v>
      </c>
      <c r="F21" s="3">
        <v>1950397.7200000002</v>
      </c>
      <c r="G21" s="3">
        <v>1719537.78</v>
      </c>
      <c r="H21" s="3">
        <v>1550164.2899999991</v>
      </c>
      <c r="I21" s="3">
        <v>1576382.5199999958</v>
      </c>
    </row>
    <row r="22" spans="2:12">
      <c r="C22" s="61" t="s">
        <v>92</v>
      </c>
      <c r="F22" s="3">
        <v>-625000</v>
      </c>
      <c r="G22" s="3">
        <v>-2500000</v>
      </c>
      <c r="H22" s="3">
        <v>-32477999.199999999</v>
      </c>
      <c r="I22" s="3">
        <v>-2500000</v>
      </c>
    </row>
    <row r="23" spans="2:12">
      <c r="C23" s="61" t="s">
        <v>61</v>
      </c>
      <c r="F23" s="3">
        <v>-4125.1099999999997</v>
      </c>
      <c r="G23" s="6">
        <v>-7632.1299999999992</v>
      </c>
      <c r="H23" s="6">
        <v>-542341.62</v>
      </c>
      <c r="I23" s="6">
        <v>-1147.94</v>
      </c>
      <c r="J23" s="81"/>
    </row>
    <row r="24" spans="2:12">
      <c r="C24" s="61" t="s">
        <v>62</v>
      </c>
      <c r="F24" s="6">
        <v>15286618.779999999</v>
      </c>
      <c r="G24" s="6">
        <v>12026554.93</v>
      </c>
      <c r="H24" s="6">
        <v>15188294.439999999</v>
      </c>
      <c r="I24" s="6">
        <v>12329910.789999999</v>
      </c>
      <c r="J24" s="81"/>
    </row>
    <row r="25" spans="2:12">
      <c r="B25" s="61" t="s">
        <v>63</v>
      </c>
      <c r="F25" s="23">
        <f>SUM(F9:F24)</f>
        <v>139053813.18999991</v>
      </c>
      <c r="G25" s="23">
        <f>SUM(G9:G24)</f>
        <v>194169969.11999997</v>
      </c>
      <c r="H25" s="23">
        <f>SUM(H9:H24)</f>
        <v>145283656.85000002</v>
      </c>
      <c r="I25" s="23">
        <f>SUM(I9:I24)</f>
        <v>177081330.66000012</v>
      </c>
      <c r="J25" s="83"/>
    </row>
    <row r="26" spans="2:12">
      <c r="B26" s="61" t="s">
        <v>94</v>
      </c>
      <c r="F26" s="6"/>
      <c r="G26" s="6"/>
      <c r="H26" s="6"/>
      <c r="I26" s="6"/>
    </row>
    <row r="27" spans="2:12">
      <c r="C27" s="61" t="s">
        <v>68</v>
      </c>
      <c r="F27" s="3">
        <v>-29213551.179999992</v>
      </c>
      <c r="G27" s="3">
        <v>2701898.49</v>
      </c>
      <c r="H27" s="3">
        <v>-23046009.27999999</v>
      </c>
      <c r="I27" s="3">
        <v>644757.92000000004</v>
      </c>
      <c r="J27" s="81"/>
      <c r="L27" s="3"/>
    </row>
    <row r="28" spans="2:12">
      <c r="C28" s="61" t="s">
        <v>102</v>
      </c>
      <c r="F28" s="3">
        <v>94232950.230000004</v>
      </c>
      <c r="G28" s="3">
        <v>-43378321.310000002</v>
      </c>
      <c r="H28" s="3">
        <v>100525262.77</v>
      </c>
      <c r="I28" s="3">
        <v>-42447062.599999994</v>
      </c>
      <c r="J28" s="81"/>
      <c r="L28" s="3"/>
    </row>
    <row r="29" spans="2:12">
      <c r="C29" s="61" t="s">
        <v>7</v>
      </c>
      <c r="F29" s="3">
        <v>837084.73</v>
      </c>
      <c r="G29" s="3">
        <v>1515358.98</v>
      </c>
      <c r="H29" s="3">
        <v>3941215.63</v>
      </c>
      <c r="I29" s="3">
        <v>804368.19</v>
      </c>
    </row>
    <row r="30" spans="2:12">
      <c r="C30" s="61" t="s">
        <v>8</v>
      </c>
      <c r="F30" s="3">
        <v>154820.28</v>
      </c>
      <c r="G30" s="3">
        <v>-522926.06</v>
      </c>
      <c r="H30" s="3">
        <v>71868.84</v>
      </c>
      <c r="I30" s="3">
        <v>-601872.50000000047</v>
      </c>
    </row>
    <row r="31" spans="2:12">
      <c r="C31" s="61" t="s">
        <v>15</v>
      </c>
      <c r="F31" s="3">
        <v>-2650667.41</v>
      </c>
      <c r="G31" s="3">
        <v>241655.96</v>
      </c>
      <c r="H31" s="3">
        <v>-2901953.0799999991</v>
      </c>
      <c r="I31" s="3">
        <v>177507</v>
      </c>
    </row>
    <row r="32" spans="2:12">
      <c r="B32" s="61" t="s">
        <v>95</v>
      </c>
      <c r="F32" s="6"/>
      <c r="G32" s="6"/>
      <c r="H32" s="6"/>
      <c r="I32" s="6"/>
      <c r="L32" s="83"/>
    </row>
    <row r="33" spans="1:13">
      <c r="C33" s="61" t="s">
        <v>69</v>
      </c>
      <c r="F33" s="6">
        <v>-12549339.739999998</v>
      </c>
      <c r="G33" s="6">
        <v>6187028.9100000001</v>
      </c>
      <c r="H33" s="6">
        <v>-849568.56999995559</v>
      </c>
      <c r="I33" s="6">
        <v>-19373790.819999989</v>
      </c>
      <c r="L33" s="81"/>
    </row>
    <row r="34" spans="1:13">
      <c r="C34" s="61" t="s">
        <v>70</v>
      </c>
      <c r="F34" s="53">
        <v>0</v>
      </c>
      <c r="G34" s="53">
        <v>5040607.0500000045</v>
      </c>
      <c r="H34" s="53">
        <v>0</v>
      </c>
      <c r="I34" s="53">
        <v>0</v>
      </c>
      <c r="L34" s="81"/>
    </row>
    <row r="35" spans="1:13">
      <c r="B35" s="61" t="s">
        <v>96</v>
      </c>
      <c r="F35" s="23">
        <f>SUM(F25:F34)</f>
        <v>189865110.0999999</v>
      </c>
      <c r="G35" s="23">
        <f>SUM(G25:G34)</f>
        <v>165955271.13999999</v>
      </c>
      <c r="H35" s="23">
        <f>SUM(H25:H34)</f>
        <v>223024473.16000006</v>
      </c>
      <c r="I35" s="23">
        <f>SUM(I25:I34)</f>
        <v>116285237.85000011</v>
      </c>
    </row>
    <row r="36" spans="1:13">
      <c r="C36" s="84" t="s">
        <v>64</v>
      </c>
      <c r="E36" s="20"/>
      <c r="F36" s="3">
        <v>4125.1099999999997</v>
      </c>
      <c r="G36" s="3">
        <v>7632.1299999999992</v>
      </c>
      <c r="H36" s="3">
        <v>588.77</v>
      </c>
      <c r="I36" s="3">
        <v>1147.94</v>
      </c>
      <c r="J36" s="81"/>
    </row>
    <row r="37" spans="1:13">
      <c r="C37" s="84" t="s">
        <v>74</v>
      </c>
      <c r="F37" s="6">
        <v>-1488451.129999999</v>
      </c>
      <c r="G37" s="6">
        <v>-9141358.450000003</v>
      </c>
      <c r="H37" s="6">
        <v>-395284.83000000007</v>
      </c>
      <c r="I37" s="6">
        <v>-6399358.4100000039</v>
      </c>
      <c r="J37" s="81"/>
    </row>
    <row r="38" spans="1:13">
      <c r="C38" s="84" t="s">
        <v>175</v>
      </c>
      <c r="F38" s="53">
        <v>2129878.9300000002</v>
      </c>
      <c r="G38" s="53">
        <v>10438635.470000001</v>
      </c>
      <c r="H38" s="53">
        <v>0</v>
      </c>
      <c r="I38" s="53">
        <v>0</v>
      </c>
      <c r="J38" s="81"/>
    </row>
    <row r="39" spans="1:13">
      <c r="A39" s="61" t="s">
        <v>97</v>
      </c>
      <c r="B39" s="84"/>
      <c r="F39" s="22">
        <f>SUM(F35:F38)</f>
        <v>190510663.00999993</v>
      </c>
      <c r="G39" s="22">
        <f>SUM(G35:G38)</f>
        <v>167260180.28999999</v>
      </c>
      <c r="H39" s="22">
        <f>SUM(H35:H38)</f>
        <v>222629777.10000005</v>
      </c>
      <c r="I39" s="22">
        <f>SUM(I35:I38)</f>
        <v>109887027.38000011</v>
      </c>
    </row>
    <row r="40" spans="1:13">
      <c r="B40" s="84"/>
      <c r="F40" s="6"/>
      <c r="G40" s="6"/>
      <c r="H40" s="6"/>
      <c r="I40" s="6"/>
    </row>
    <row r="41" spans="1:13" ht="22">
      <c r="B41" s="84"/>
      <c r="F41" s="6"/>
      <c r="G41" s="6"/>
      <c r="H41" s="6"/>
      <c r="I41" s="19" t="s">
        <v>156</v>
      </c>
    </row>
    <row r="42" spans="1:13">
      <c r="A42" s="61" t="s">
        <v>65</v>
      </c>
      <c r="F42" s="6"/>
      <c r="G42" s="6"/>
      <c r="H42" s="6"/>
      <c r="I42" s="6"/>
    </row>
    <row r="43" spans="1:13">
      <c r="B43" s="85" t="s">
        <v>137</v>
      </c>
      <c r="E43" s="67"/>
      <c r="F43" s="3">
        <v>0</v>
      </c>
      <c r="G43" s="3">
        <v>0</v>
      </c>
      <c r="H43" s="3">
        <v>-41500000</v>
      </c>
      <c r="I43" s="3">
        <v>0</v>
      </c>
    </row>
    <row r="44" spans="1:13">
      <c r="B44" s="85" t="s">
        <v>120</v>
      </c>
      <c r="F44" s="3">
        <v>4400666.6599999992</v>
      </c>
      <c r="G44" s="3">
        <v>4000000</v>
      </c>
      <c r="H44" s="3">
        <v>0</v>
      </c>
      <c r="I44" s="3">
        <v>0</v>
      </c>
    </row>
    <row r="45" spans="1:13">
      <c r="B45" s="85" t="s">
        <v>124</v>
      </c>
      <c r="F45" s="3">
        <v>0</v>
      </c>
      <c r="G45" s="3">
        <v>0</v>
      </c>
      <c r="H45" s="3">
        <v>-7500000</v>
      </c>
      <c r="I45" s="3">
        <v>-5000000</v>
      </c>
    </row>
    <row r="46" spans="1:13">
      <c r="B46" s="61" t="s">
        <v>125</v>
      </c>
      <c r="E46" s="67"/>
      <c r="F46" s="3">
        <v>-54903884.780000001</v>
      </c>
      <c r="G46" s="3">
        <v>-106260679.89999999</v>
      </c>
      <c r="H46" s="3">
        <v>-40322991.800000004</v>
      </c>
      <c r="I46" s="3">
        <v>-15413458.299999997</v>
      </c>
      <c r="L46" s="67"/>
      <c r="M46" s="81"/>
    </row>
    <row r="47" spans="1:13">
      <c r="B47" s="61" t="s">
        <v>121</v>
      </c>
      <c r="E47" s="67"/>
      <c r="F47" s="3">
        <v>-39246991.629999995</v>
      </c>
      <c r="G47" s="3">
        <v>-54767917.420000002</v>
      </c>
      <c r="H47" s="3">
        <v>-25643708.219999999</v>
      </c>
      <c r="I47" s="3">
        <v>-11722089.640000001</v>
      </c>
      <c r="L47" s="67"/>
      <c r="M47" s="81"/>
    </row>
    <row r="48" spans="1:13">
      <c r="B48" s="61" t="s">
        <v>179</v>
      </c>
      <c r="F48" s="6">
        <v>323000</v>
      </c>
      <c r="G48" s="6">
        <v>370214.95</v>
      </c>
      <c r="H48" s="6">
        <v>305000</v>
      </c>
      <c r="I48" s="6">
        <v>361214.95</v>
      </c>
      <c r="L48" s="81"/>
    </row>
    <row r="49" spans="1:12">
      <c r="B49" s="61" t="s">
        <v>126</v>
      </c>
      <c r="E49" s="67"/>
      <c r="F49" s="3">
        <v>-786985</v>
      </c>
      <c r="G49" s="3">
        <v>-160500</v>
      </c>
      <c r="H49" s="3">
        <v>-711015</v>
      </c>
      <c r="I49" s="3">
        <v>0</v>
      </c>
    </row>
    <row r="50" spans="1:12">
      <c r="B50" s="84" t="s">
        <v>104</v>
      </c>
      <c r="E50" s="67"/>
      <c r="F50" s="3">
        <v>0</v>
      </c>
      <c r="G50" s="3">
        <v>-2118030</v>
      </c>
      <c r="H50" s="3">
        <v>-51548.099999999977</v>
      </c>
      <c r="I50" s="3">
        <v>-54000</v>
      </c>
      <c r="J50" s="81"/>
    </row>
    <row r="51" spans="1:12">
      <c r="B51" s="61" t="s">
        <v>93</v>
      </c>
      <c r="E51" s="20"/>
      <c r="F51" s="3">
        <v>625000</v>
      </c>
      <c r="G51" s="3">
        <v>2500000</v>
      </c>
      <c r="H51" s="3">
        <v>625000</v>
      </c>
      <c r="I51" s="3">
        <v>2500000</v>
      </c>
      <c r="L51" s="81"/>
    </row>
    <row r="52" spans="1:12">
      <c r="B52" s="84" t="s">
        <v>72</v>
      </c>
      <c r="E52" s="67"/>
      <c r="F52" s="3">
        <v>0</v>
      </c>
      <c r="G52" s="3">
        <v>0</v>
      </c>
      <c r="H52" s="3">
        <v>541752.85999999987</v>
      </c>
      <c r="I52" s="3">
        <v>0</v>
      </c>
      <c r="J52" s="81"/>
    </row>
    <row r="53" spans="1:12">
      <c r="A53" s="61" t="s">
        <v>98</v>
      </c>
      <c r="C53" s="86"/>
      <c r="F53" s="22">
        <f>SUM(F43:F52)</f>
        <v>-89589194.75</v>
      </c>
      <c r="G53" s="22">
        <f>SUM(G43:G52)</f>
        <v>-156436912.37</v>
      </c>
      <c r="H53" s="22">
        <f>SUM(H43:H52)</f>
        <v>-114257510.26000001</v>
      </c>
      <c r="I53" s="22">
        <f>SUM(I43:I52)</f>
        <v>-29328332.989999998</v>
      </c>
    </row>
    <row r="54" spans="1:12">
      <c r="A54" s="61" t="s">
        <v>66</v>
      </c>
      <c r="C54" s="86"/>
      <c r="F54" s="6"/>
      <c r="G54" s="6"/>
      <c r="H54" s="6"/>
      <c r="I54" s="6"/>
    </row>
    <row r="55" spans="1:12">
      <c r="B55" s="61" t="s">
        <v>117</v>
      </c>
      <c r="C55" s="86"/>
      <c r="F55" s="3">
        <v>495000000</v>
      </c>
      <c r="G55" s="3">
        <v>465000000</v>
      </c>
      <c r="H55" s="3">
        <v>495000000</v>
      </c>
      <c r="I55" s="3">
        <v>465000000</v>
      </c>
    </row>
    <row r="56" spans="1:12">
      <c r="B56" s="61" t="s">
        <v>76</v>
      </c>
      <c r="C56" s="86"/>
      <c r="F56" s="3">
        <v>-505000000</v>
      </c>
      <c r="G56" s="3">
        <v>-725000000</v>
      </c>
      <c r="H56" s="3">
        <v>-505000000</v>
      </c>
      <c r="I56" s="3">
        <v>-725000000</v>
      </c>
    </row>
    <row r="57" spans="1:12">
      <c r="B57" s="61" t="s">
        <v>138</v>
      </c>
      <c r="C57" s="86"/>
      <c r="F57" s="3">
        <v>0</v>
      </c>
      <c r="G57" s="3">
        <v>0</v>
      </c>
      <c r="H57" s="3">
        <v>0</v>
      </c>
      <c r="I57" s="3">
        <v>130000000</v>
      </c>
    </row>
    <row r="58" spans="1:12">
      <c r="B58" s="61" t="s">
        <v>139</v>
      </c>
      <c r="C58" s="86"/>
      <c r="F58" s="3">
        <v>0</v>
      </c>
      <c r="G58" s="3">
        <v>0</v>
      </c>
      <c r="H58" s="3">
        <v>0</v>
      </c>
      <c r="I58" s="3">
        <v>-45000000</v>
      </c>
    </row>
    <row r="59" spans="1:12">
      <c r="B59" s="61" t="s">
        <v>180</v>
      </c>
      <c r="C59" s="86"/>
      <c r="F59" s="3">
        <v>0</v>
      </c>
      <c r="G59" s="3">
        <v>183000000</v>
      </c>
      <c r="H59" s="3">
        <v>0</v>
      </c>
      <c r="I59" s="3">
        <v>183000000</v>
      </c>
    </row>
    <row r="60" spans="1:12">
      <c r="B60" s="61" t="s">
        <v>181</v>
      </c>
      <c r="C60" s="86"/>
      <c r="F60" s="3">
        <v>-40435772.189999998</v>
      </c>
      <c r="G60" s="3">
        <v>-31780000</v>
      </c>
      <c r="H60" s="3">
        <v>-40435772.189999998</v>
      </c>
      <c r="I60" s="3">
        <v>-31780000</v>
      </c>
    </row>
    <row r="61" spans="1:12">
      <c r="B61" s="61" t="s">
        <v>86</v>
      </c>
      <c r="C61" s="86"/>
      <c r="F61" s="3">
        <v>-424460.55</v>
      </c>
      <c r="G61" s="3">
        <v>-26320.76</v>
      </c>
      <c r="H61" s="3">
        <v>-12610.89</v>
      </c>
      <c r="I61" s="3">
        <v>-12077.43</v>
      </c>
      <c r="L61" s="81"/>
    </row>
    <row r="62" spans="1:12">
      <c r="B62" s="61" t="s">
        <v>182</v>
      </c>
      <c r="C62" s="86"/>
      <c r="F62" s="3">
        <v>0</v>
      </c>
      <c r="G62" s="3">
        <v>1800000</v>
      </c>
      <c r="H62" s="3">
        <v>0</v>
      </c>
      <c r="I62" s="3">
        <v>0</v>
      </c>
    </row>
    <row r="63" spans="1:12" ht="20.5" customHeight="1">
      <c r="B63" s="61" t="s">
        <v>119</v>
      </c>
      <c r="C63" s="86"/>
      <c r="F63" s="3">
        <v>-4995</v>
      </c>
      <c r="G63" s="3">
        <v>0</v>
      </c>
      <c r="H63" s="3">
        <v>0</v>
      </c>
      <c r="I63" s="3">
        <v>0</v>
      </c>
    </row>
    <row r="64" spans="1:12" hidden="1">
      <c r="B64" s="61" t="s">
        <v>152</v>
      </c>
      <c r="C64" s="86"/>
      <c r="G64" s="3">
        <v>0</v>
      </c>
      <c r="I64" s="3">
        <v>0</v>
      </c>
    </row>
    <row r="65" spans="1:12">
      <c r="B65" s="61" t="s">
        <v>73</v>
      </c>
      <c r="E65" s="20"/>
      <c r="F65" s="3">
        <v>-15398581.169999998</v>
      </c>
      <c r="G65" s="3">
        <v>-12130225.329999998</v>
      </c>
      <c r="H65" s="3">
        <v>-15268407.509999998</v>
      </c>
      <c r="I65" s="3">
        <v>-12499805.839999998</v>
      </c>
      <c r="L65" s="81"/>
    </row>
    <row r="66" spans="1:12">
      <c r="B66" s="61" t="s">
        <v>67</v>
      </c>
      <c r="C66" s="86"/>
      <c r="F66" s="6">
        <v>-1781159.3099999996</v>
      </c>
      <c r="G66" s="6">
        <v>-656696.43999999994</v>
      </c>
      <c r="H66" s="6">
        <v>-1781159.3099999996</v>
      </c>
      <c r="I66" s="6">
        <v>-656696.43999999994</v>
      </c>
      <c r="J66" s="81"/>
      <c r="L66" s="81"/>
    </row>
    <row r="67" spans="1:12">
      <c r="A67" s="61" t="s">
        <v>99</v>
      </c>
      <c r="C67" s="86"/>
      <c r="F67" s="22">
        <f>SUM(F55:F66)</f>
        <v>-68044968.219999999</v>
      </c>
      <c r="G67" s="22">
        <f>SUM(G55:G66)</f>
        <v>-119793242.53</v>
      </c>
      <c r="H67" s="22">
        <f>SUM(H55:H66)</f>
        <v>-67497949.899999991</v>
      </c>
      <c r="I67" s="22">
        <f>SUM(I55:I66)</f>
        <v>-36948579.709999993</v>
      </c>
      <c r="J67" s="3"/>
      <c r="L67" s="3"/>
    </row>
    <row r="68" spans="1:12" ht="10.5" customHeight="1">
      <c r="C68" s="86"/>
      <c r="F68" s="6"/>
      <c r="G68" s="6"/>
      <c r="H68" s="6"/>
      <c r="I68" s="6"/>
    </row>
    <row r="69" spans="1:12">
      <c r="A69" s="61" t="s">
        <v>100</v>
      </c>
      <c r="F69" s="3">
        <f>F39+F53+F67</f>
        <v>32876500.039999932</v>
      </c>
      <c r="G69" s="3">
        <f>G39+G53+G67</f>
        <v>-108969974.61000001</v>
      </c>
      <c r="H69" s="3">
        <f>H39+H53+H67</f>
        <v>40874316.940000057</v>
      </c>
      <c r="I69" s="3">
        <f>I39+I53+I67</f>
        <v>43610114.680000126</v>
      </c>
      <c r="J69" s="3"/>
      <c r="L69" s="3"/>
    </row>
    <row r="70" spans="1:12">
      <c r="A70" s="61" t="s">
        <v>165</v>
      </c>
      <c r="C70" s="87"/>
      <c r="E70" s="88"/>
      <c r="F70" s="53">
        <f>+BS!J10</f>
        <v>139899086.47</v>
      </c>
      <c r="G70" s="53">
        <v>334528856.95999998</v>
      </c>
      <c r="H70" s="53">
        <f>+BS!L10</f>
        <v>56938287.900000006</v>
      </c>
      <c r="I70" s="53">
        <v>19841293.989999998</v>
      </c>
      <c r="J70" s="89"/>
      <c r="L70" s="89"/>
    </row>
    <row r="71" spans="1:12" ht="22" thickBot="1">
      <c r="A71" s="61" t="s">
        <v>166</v>
      </c>
      <c r="E71" s="90"/>
      <c r="F71" s="25">
        <f>SUM(F69:F70)</f>
        <v>172775586.50999993</v>
      </c>
      <c r="G71" s="25">
        <f>SUM(G69:G70)</f>
        <v>225558882.34999996</v>
      </c>
      <c r="H71" s="25">
        <f>SUM(H69:H70)</f>
        <v>97812604.840000063</v>
      </c>
      <c r="I71" s="25">
        <f>SUM(I69:I70)</f>
        <v>63451408.670000121</v>
      </c>
      <c r="L71" s="83"/>
    </row>
    <row r="72" spans="1:12" ht="22.5" thickTop="1">
      <c r="A72" s="91"/>
      <c r="B72" s="91"/>
      <c r="C72" s="91"/>
      <c r="D72" s="91"/>
      <c r="E72" s="90"/>
      <c r="F72" s="7"/>
      <c r="G72" s="7"/>
      <c r="H72" s="7"/>
      <c r="I72" s="7"/>
      <c r="L72" s="83"/>
    </row>
    <row r="73" spans="1:12" ht="22">
      <c r="A73" s="91"/>
      <c r="B73" s="91"/>
      <c r="C73" s="91"/>
      <c r="D73" s="91"/>
      <c r="E73" s="90"/>
      <c r="F73" s="7"/>
      <c r="G73" s="7"/>
      <c r="H73" s="7"/>
      <c r="I73" s="19" t="s">
        <v>156</v>
      </c>
      <c r="L73" s="83"/>
    </row>
    <row r="74" spans="1:12" ht="22">
      <c r="A74" s="91"/>
      <c r="B74" s="91"/>
      <c r="C74" s="91"/>
      <c r="D74" s="91"/>
      <c r="E74" s="67"/>
      <c r="I74" s="7"/>
      <c r="L74" s="3"/>
    </row>
    <row r="75" spans="1:12" ht="22">
      <c r="A75" s="91"/>
      <c r="B75" s="91"/>
      <c r="C75" s="91"/>
      <c r="D75" s="91"/>
      <c r="E75" s="67"/>
      <c r="F75" s="7"/>
      <c r="G75" s="7"/>
      <c r="H75" s="7"/>
      <c r="I75" s="7"/>
      <c r="L75" s="3"/>
    </row>
    <row r="76" spans="1:12" ht="22">
      <c r="A76" s="91"/>
      <c r="B76" s="91"/>
      <c r="C76" s="91"/>
      <c r="D76" s="91"/>
      <c r="E76" s="67"/>
      <c r="F76" s="7"/>
      <c r="H76" s="7"/>
    </row>
    <row r="78" spans="1:12" hidden="1">
      <c r="D78" s="89"/>
      <c r="I78" s="3">
        <f>I71-BS!L10</f>
        <v>6513120.770000115</v>
      </c>
    </row>
    <row r="79" spans="1:12" hidden="1">
      <c r="I79" s="3">
        <f>+I78/2</f>
        <v>3256560.3850000575</v>
      </c>
    </row>
    <row r="80" spans="1:12" hidden="1"/>
    <row r="81" spans="6:6" hidden="1"/>
    <row r="91" spans="6:6">
      <c r="F91" s="54"/>
    </row>
    <row r="92" spans="6:6">
      <c r="F92" s="54"/>
    </row>
    <row r="93" spans="6:6">
      <c r="F93" s="54"/>
    </row>
    <row r="94" spans="6:6">
      <c r="F94" s="54"/>
    </row>
    <row r="95" spans="6:6">
      <c r="F95" s="54"/>
    </row>
    <row r="96" spans="6:6">
      <c r="F96" s="54"/>
    </row>
  </sheetData>
  <sheetProtection formatCells="0" formatColumns="0" formatRows="0" insertColumns="0" insertRows="0" insertHyperlinks="0" deleteColumns="0" deleteRows="0" sort="0" autoFilter="0" pivotTables="0"/>
  <mergeCells count="5">
    <mergeCell ref="A1:I1"/>
    <mergeCell ref="A2:I2"/>
    <mergeCell ref="A3:I3"/>
    <mergeCell ref="H5:I5"/>
    <mergeCell ref="F5:G5"/>
  </mergeCells>
  <phoneticPr fontId="0" type="noConversion"/>
  <pageMargins left="0.66929133858267698" right="0.23622047244094499" top="0.66929133858267698" bottom="0.23622047244094499" header="0.39370078740157499" footer="0.23622047244094499"/>
  <pageSetup paperSize="9" scale="68" firstPageNumber="7" orientation="portrait" useFirstPageNumber="1" r:id="rId1"/>
  <headerFooter alignWithMargins="0">
    <oddHeader>&amp;R&amp;14&amp;P</oddHeader>
    <oddFooter>&amp;L&amp;14หมายเหตุประกอบงบการเงินเป็นส่วนหนึ่งของงบการเงินนี้</oddFooter>
  </headerFooter>
  <rowBreaks count="1" manualBreakCount="1">
    <brk id="4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BS</vt:lpstr>
      <vt:lpstr>PL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PL!Print_Area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Thitima   Fuangfu</cp:lastModifiedBy>
  <cp:revision/>
  <cp:lastPrinted>2025-05-09T13:31:56Z</cp:lastPrinted>
  <dcterms:created xsi:type="dcterms:W3CDTF">2000-10-30T05:03:03Z</dcterms:created>
  <dcterms:modified xsi:type="dcterms:W3CDTF">2025-05-14T04:11:37Z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