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1196" yWindow="-144" windowWidth="12012" windowHeight="9576" tabRatio="879" activeTab="4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externalReferences>
    <externalReference r:id="rId6"/>
    <externalReference r:id="rId7"/>
  </externalReferences>
  <definedNames>
    <definedName name="_xlnm.Print_Area" localSheetId="0">BS!$A$1:$N$70</definedName>
    <definedName name="_xlnm.Print_Area" localSheetId="2">'CE-Conso'!$A$1:$S$53</definedName>
    <definedName name="_xlnm.Print_Area" localSheetId="3">'CE-Separate'!$A$1:$M$44</definedName>
    <definedName name="_xlnm.Print_Area" localSheetId="4" xml:space="preserve">                            CF!$A$1:$L$80</definedName>
    <definedName name="_xlnm.Print_Area" localSheetId="1">'PL 3m'!$A$1:$K$44</definedName>
    <definedName name="_xlnm.Print_Titles" localSheetId="0">BS!$1:$9</definedName>
    <definedName name="_xlnm.Print_Titles" localSheetId="4">CF!$1:$10</definedName>
  </definedNames>
  <calcPr calcId="144525"/>
</workbook>
</file>

<file path=xl/calcChain.xml><?xml version="1.0" encoding="utf-8"?>
<calcChain xmlns="http://schemas.openxmlformats.org/spreadsheetml/2006/main">
  <c r="H26" i="69" l="1"/>
  <c r="H24" i="69"/>
  <c r="N26" i="69"/>
  <c r="L26" i="69"/>
  <c r="J26" i="69"/>
  <c r="F14" i="74"/>
  <c r="L14" i="74" l="1"/>
  <c r="J14" i="74"/>
  <c r="H14" i="74"/>
  <c r="A1" i="74"/>
  <c r="A2" i="81"/>
  <c r="A1" i="81"/>
  <c r="O21" i="80"/>
  <c r="S21" i="80" s="1"/>
  <c r="K22" i="80"/>
  <c r="O22" i="80" s="1"/>
  <c r="O23" i="80"/>
  <c r="S23" i="80" s="1"/>
  <c r="E24" i="80"/>
  <c r="G24" i="80"/>
  <c r="I24" i="80"/>
  <c r="I31" i="80" s="1"/>
  <c r="K24" i="80"/>
  <c r="M24" i="80"/>
  <c r="Q24" i="80"/>
  <c r="O28" i="80"/>
  <c r="S28" i="80" s="1"/>
  <c r="S30" i="80" s="1"/>
  <c r="E30" i="80"/>
  <c r="G30" i="80"/>
  <c r="I30" i="80"/>
  <c r="K30" i="80"/>
  <c r="M30" i="80"/>
  <c r="Q30" i="80"/>
  <c r="Q31" i="80" s="1"/>
  <c r="G31" i="80"/>
  <c r="A1" i="80"/>
  <c r="A3" i="80"/>
  <c r="K31" i="80" l="1"/>
  <c r="M31" i="80"/>
  <c r="E31" i="80"/>
  <c r="O30" i="80"/>
  <c r="S22" i="80"/>
  <c r="S24" i="80" s="1"/>
  <c r="S31" i="80" s="1"/>
  <c r="O24" i="80"/>
  <c r="O31" i="80" s="1"/>
  <c r="F63" i="74" l="1"/>
  <c r="L45" i="69" l="1"/>
  <c r="N45" i="69"/>
  <c r="N65" i="69" l="1"/>
  <c r="J68" i="69" l="1"/>
  <c r="J66" i="69"/>
  <c r="J65" i="69"/>
  <c r="J48" i="69"/>
  <c r="H41" i="74" l="1"/>
  <c r="H18" i="74"/>
  <c r="S14" i="80"/>
  <c r="O34" i="80"/>
  <c r="S34" i="80" s="1"/>
  <c r="G29" i="83" l="1"/>
  <c r="G31" i="83" s="1"/>
  <c r="K20" i="83"/>
  <c r="I20" i="83"/>
  <c r="G20" i="83"/>
  <c r="E20" i="83"/>
  <c r="G15" i="83"/>
  <c r="G21" i="83" s="1"/>
  <c r="K15" i="83"/>
  <c r="K21" i="83" s="1"/>
  <c r="G23" i="83" l="1"/>
  <c r="H12" i="74" s="1"/>
  <c r="K23" i="83"/>
  <c r="L12" i="74" s="1"/>
  <c r="N27" i="69"/>
  <c r="L27" i="69"/>
  <c r="J27" i="69"/>
  <c r="H27" i="69"/>
  <c r="G37" i="83" l="1"/>
  <c r="G35" i="83" s="1"/>
  <c r="G44" i="83" s="1"/>
  <c r="G32" i="83"/>
  <c r="G42" i="83" s="1"/>
  <c r="G40" i="83" s="1"/>
  <c r="K44" i="83"/>
  <c r="K36" i="80" l="1"/>
  <c r="N67" i="69" l="1"/>
  <c r="L76" i="74"/>
  <c r="J76" i="74"/>
  <c r="H76" i="74"/>
  <c r="F76" i="74"/>
  <c r="N53" i="69"/>
  <c r="J53" i="69"/>
  <c r="N48" i="69"/>
  <c r="L63" i="74" l="1"/>
  <c r="H63" i="74"/>
  <c r="H48" i="69"/>
  <c r="H17" i="69"/>
  <c r="E15" i="83" l="1"/>
  <c r="K15" i="81" l="1"/>
  <c r="K35" i="81"/>
  <c r="H53" i="69" l="1"/>
  <c r="H54" i="69" s="1"/>
  <c r="L53" i="69"/>
  <c r="L48" i="69"/>
  <c r="J63" i="74"/>
  <c r="I15" i="83"/>
  <c r="M15" i="81"/>
  <c r="Q36" i="80"/>
  <c r="Q38" i="80" s="1"/>
  <c r="A3" i="74"/>
  <c r="A3" i="81"/>
  <c r="K29" i="83"/>
  <c r="K31" i="83" s="1"/>
  <c r="K32" i="83" s="1"/>
  <c r="I29" i="83"/>
  <c r="I31" i="83" s="1"/>
  <c r="N17" i="69"/>
  <c r="L17" i="69"/>
  <c r="J17" i="69"/>
  <c r="M38" i="80"/>
  <c r="Q49" i="80"/>
  <c r="M49" i="80"/>
  <c r="K49" i="80"/>
  <c r="I49" i="80"/>
  <c r="G49" i="80"/>
  <c r="E49" i="80"/>
  <c r="O47" i="80"/>
  <c r="S47" i="80" s="1"/>
  <c r="S49" i="80" s="1"/>
  <c r="K39" i="81"/>
  <c r="M39" i="81" s="1"/>
  <c r="K41" i="80"/>
  <c r="K43" i="80" s="1"/>
  <c r="J79" i="74"/>
  <c r="E38" i="80"/>
  <c r="G38" i="80"/>
  <c r="I38" i="80"/>
  <c r="I16" i="81"/>
  <c r="K20" i="81"/>
  <c r="K22" i="81" s="1"/>
  <c r="K28" i="81"/>
  <c r="N69" i="69"/>
  <c r="J67" i="69"/>
  <c r="F79" i="74"/>
  <c r="G36" i="81"/>
  <c r="G41" i="81"/>
  <c r="G42" i="81" s="1"/>
  <c r="G28" i="81"/>
  <c r="G22" i="81"/>
  <c r="G16" i="81"/>
  <c r="O42" i="80"/>
  <c r="S42" i="80" s="1"/>
  <c r="M43" i="80"/>
  <c r="G43" i="80"/>
  <c r="M18" i="80"/>
  <c r="G18" i="80"/>
  <c r="M26" i="81"/>
  <c r="M28" i="81" s="1"/>
  <c r="M19" i="81"/>
  <c r="M40" i="81"/>
  <c r="I41" i="81"/>
  <c r="I42" i="81" s="1"/>
  <c r="I36" i="81"/>
  <c r="E41" i="81"/>
  <c r="E42" i="81" s="1"/>
  <c r="E36" i="81"/>
  <c r="I28" i="81"/>
  <c r="E28" i="81"/>
  <c r="I22" i="81"/>
  <c r="E22" i="81"/>
  <c r="E16" i="81"/>
  <c r="I18" i="80"/>
  <c r="E18" i="80"/>
  <c r="Q43" i="80"/>
  <c r="I43" i="80"/>
  <c r="I50" i="80" s="1"/>
  <c r="I51" i="80" s="1"/>
  <c r="E43" i="80"/>
  <c r="J54" i="69"/>
  <c r="K41" i="81"/>
  <c r="K42" i="81" s="1"/>
  <c r="O49" i="80"/>
  <c r="M35" i="81"/>
  <c r="M21" i="81"/>
  <c r="E21" i="83"/>
  <c r="K29" i="81" l="1"/>
  <c r="K50" i="80"/>
  <c r="I43" i="81"/>
  <c r="E23" i="83"/>
  <c r="G29" i="81"/>
  <c r="G30" i="81" s="1"/>
  <c r="L61" i="69" s="1"/>
  <c r="I29" i="81"/>
  <c r="I30" i="81" s="1"/>
  <c r="L64" i="69" s="1"/>
  <c r="E29" i="81"/>
  <c r="G43" i="81"/>
  <c r="Q50" i="80"/>
  <c r="Q51" i="80" s="1"/>
  <c r="G50" i="80"/>
  <c r="G51" i="80" s="1"/>
  <c r="M50" i="80"/>
  <c r="N28" i="69"/>
  <c r="J28" i="69"/>
  <c r="K37" i="80"/>
  <c r="O37" i="80" s="1"/>
  <c r="S37" i="80" s="1"/>
  <c r="E50" i="80"/>
  <c r="E51" i="80" s="1"/>
  <c r="I32" i="80"/>
  <c r="H64" i="69" s="1"/>
  <c r="I21" i="83"/>
  <c r="H28" i="69"/>
  <c r="E43" i="81"/>
  <c r="M41" i="81"/>
  <c r="M42" i="81" s="1"/>
  <c r="M20" i="81"/>
  <c r="M22" i="81" s="1"/>
  <c r="M29" i="81" s="1"/>
  <c r="M51" i="80"/>
  <c r="O41" i="80"/>
  <c r="L32" i="74"/>
  <c r="L44" i="74" s="1"/>
  <c r="L48" i="74" s="1"/>
  <c r="L78" i="74" s="1"/>
  <c r="L80" i="74" s="1"/>
  <c r="N54" i="69"/>
  <c r="N70" i="69" s="1"/>
  <c r="L54" i="69"/>
  <c r="L28" i="69"/>
  <c r="E37" i="83" l="1"/>
  <c r="E35" i="83" s="1"/>
  <c r="E44" i="83" s="1"/>
  <c r="F12" i="74"/>
  <c r="F32" i="74" s="1"/>
  <c r="F44" i="74" s="1"/>
  <c r="F48" i="74" s="1"/>
  <c r="E30" i="81"/>
  <c r="I23" i="83"/>
  <c r="J12" i="74" s="1"/>
  <c r="J32" i="74" s="1"/>
  <c r="J44" i="74" s="1"/>
  <c r="J48" i="74" s="1"/>
  <c r="J78" i="74" s="1"/>
  <c r="J80" i="74" s="1"/>
  <c r="F78" i="74"/>
  <c r="F80" i="74" s="1"/>
  <c r="E32" i="80"/>
  <c r="G32" i="80"/>
  <c r="H61" i="69" s="1"/>
  <c r="J69" i="69"/>
  <c r="H32" i="74"/>
  <c r="H44" i="74" s="1"/>
  <c r="H48" i="74" s="1"/>
  <c r="H78" i="74" s="1"/>
  <c r="H80" i="74" s="1"/>
  <c r="M32" i="80"/>
  <c r="H66" i="69" s="1"/>
  <c r="K34" i="81"/>
  <c r="L85" i="74"/>
  <c r="L86" i="74" s="1"/>
  <c r="O43" i="80"/>
  <c r="O50" i="80" s="1"/>
  <c r="S41" i="80"/>
  <c r="S43" i="80" s="1"/>
  <c r="S50" i="80" s="1"/>
  <c r="I44" i="83" l="1"/>
  <c r="I32" i="83"/>
  <c r="K14" i="81"/>
  <c r="K16" i="81" s="1"/>
  <c r="K36" i="81"/>
  <c r="K43" i="81" s="1"/>
  <c r="M12" i="81" s="1"/>
  <c r="J70" i="69"/>
  <c r="M34" i="81"/>
  <c r="M36" i="81" s="1"/>
  <c r="M43" i="81" s="1"/>
  <c r="O36" i="80"/>
  <c r="M14" i="81" l="1"/>
  <c r="M16" i="81" s="1"/>
  <c r="M30" i="81" s="1"/>
  <c r="K30" i="81"/>
  <c r="L65" i="69" s="1"/>
  <c r="L67" i="69" s="1"/>
  <c r="L69" i="69" s="1"/>
  <c r="L70" i="69" s="1"/>
  <c r="K38" i="80"/>
  <c r="K51" i="80" s="1"/>
  <c r="S36" i="80"/>
  <c r="S38" i="80" s="1"/>
  <c r="S51" i="80" s="1"/>
  <c r="O38" i="80"/>
  <c r="O51" i="80" s="1"/>
  <c r="K17" i="80" l="1"/>
  <c r="E29" i="83"/>
  <c r="E31" i="83" s="1"/>
  <c r="E32" i="83" s="1"/>
  <c r="E42" i="83" s="1"/>
  <c r="E40" i="83" s="1"/>
  <c r="O17" i="80" l="1"/>
  <c r="S17" i="80" l="1"/>
  <c r="Q16" i="80" l="1"/>
  <c r="Q18" i="80" l="1"/>
  <c r="Q32" i="80" s="1"/>
  <c r="H68" i="69" l="1"/>
  <c r="K16" i="80"/>
  <c r="O16" i="80" l="1"/>
  <c r="K18" i="80"/>
  <c r="K32" i="80" s="1"/>
  <c r="H65" i="69" s="1"/>
  <c r="H67" i="69" s="1"/>
  <c r="H69" i="69" s="1"/>
  <c r="H70" i="69" l="1"/>
  <c r="S16" i="80"/>
  <c r="S18" i="80" s="1"/>
  <c r="S32" i="80" s="1"/>
  <c r="O18" i="80"/>
  <c r="O32" i="80" s="1"/>
</calcChain>
</file>

<file path=xl/sharedStrings.xml><?xml version="1.0" encoding="utf-8"?>
<sst xmlns="http://schemas.openxmlformats.org/spreadsheetml/2006/main" count="305" uniqueCount="201">
  <si>
    <t xml:space="preserve">         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</si>
  <si>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</si>
  <si>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</si>
  <si>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</si>
  <si>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</si>
  <si>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</si>
  <si>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</si>
  <si>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</si>
  <si>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</si>
  <si>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</si>
  <si>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</si>
  <si>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</si>
  <si>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</si>
  <si>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</si>
  <si>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ขาดทุนจากการตัดจำหน่ายสินทรัพย์</t>
  </si>
  <si>
    <t>เงินสดจ่ายซื้อหลักทรัพย์เพื่อค้า</t>
  </si>
  <si>
    <t>เงินสดจ่ายในเงินให้กู้ยืมระยะสั้นบริษัทย่อย</t>
  </si>
  <si>
    <t>เพิ่มขึ้น(ลดลง)ในเงินเบิกเกินบัญชี</t>
  </si>
  <si>
    <t>หนี้สินไม่หมุนเวียนอื่น</t>
  </si>
  <si>
    <t>ค่าธรรมเนียมในการจัดการเงินกู้</t>
  </si>
  <si>
    <t>ตัดภาษีถูกหัก ณ ที่จ่ายเป็นค่าใช้จ่าย</t>
  </si>
  <si>
    <t>เงินสดจ่ายในเงินลงทุนชั่วคราว</t>
  </si>
  <si>
    <t>เงินสดรับจากเงินลงทุนชั่วคราว</t>
  </si>
  <si>
    <t>เงินสดจ่ายในค่าธรรมเนียมในการจัดหาเงินกู้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</si>
  <si>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</si>
  <si>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</si>
  <si>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</si>
  <si>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เงินสดรับจากเงินกู้ยืมระยะยาว</t>
  </si>
  <si>
    <t>เงินสดจ่ายในเงินกู้ยืมระยะยาว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</si>
  <si>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</si>
  <si>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</si>
  <si>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เงินสดจ่ายในเงินลงทุนในบริษัทย่อย</t>
  </si>
  <si>
    <t>เงินสดจ่ายในเงินลงทุนระยะยาวอื่น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</si>
  <si>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</si>
  <si>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</si>
  <si>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RAJTHANEE HOSPITAL PUBLIC COMPANY LIMITED AND ITS SUBSIDIARIES</t>
  </si>
  <si>
    <t>STATEMENT OF FINANCIAL POSITION</t>
  </si>
  <si>
    <t>Unit : Thousand Baht</t>
  </si>
  <si>
    <t>Unaudited</t>
  </si>
  <si>
    <t>Audited</t>
  </si>
  <si>
    <t>Limited Review Only</t>
  </si>
  <si>
    <t>CONSOLIDATED</t>
  </si>
  <si>
    <t>SEPARATE</t>
  </si>
  <si>
    <t>FINANCIAL STATEMENTS</t>
  </si>
  <si>
    <t>Notes</t>
  </si>
  <si>
    <t>31 March 2020</t>
  </si>
  <si>
    <t>31 March 2021</t>
  </si>
  <si>
    <t>31 December 2020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</si>
  <si>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</si>
  <si>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</si>
  <si>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</si>
  <si>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</si>
  <si>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</si>
  <si>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</si>
  <si>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</si>
  <si>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</si>
  <si>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</si>
  <si>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</si>
  <si>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</si>
  <si>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</si>
  <si>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</si>
  <si>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</si>
  <si>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</si>
  <si>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</si>
  <si>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</si>
  <si>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</si>
  <si>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</si>
  <si>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</si>
  <si>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</si>
  <si>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</si>
  <si>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NON-CURRENT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</si>
  <si>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</si>
  <si>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</si>
  <si>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</si>
  <si>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</si>
  <si>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Lease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</si>
  <si>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</si>
  <si>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</si>
  <si>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</si>
  <si>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</si>
  <si>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</si>
  <si>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</si>
  <si>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</si>
  <si>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</si>
  <si>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</si>
  <si>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</si>
  <si>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</si>
  <si>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</si>
  <si>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</si>
  <si>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</si>
  <si>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   Unappropriated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</si>
  <si>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</si>
  <si>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</si>
  <si>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</si>
  <si>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</si>
  <si>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</si>
  <si>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</si>
  <si>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</si>
  <si>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</si>
  <si>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</si>
  <si>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</si>
  <si>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</si>
  <si>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</si>
  <si>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</si>
  <si>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</si>
  <si>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</si>
  <si>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</si>
  <si>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</si>
  <si>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</si>
  <si>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</si>
  <si>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</si>
  <si>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</si>
  <si>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</si>
  <si>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be reclassified to Profit or Loss</t>
  </si>
  <si>
    <t>Gain (loss) on Remeasurements of Defined Benefit Plans - Net of Tax</t>
  </si>
  <si>
    <t xml:space="preserve">Total  Components of Other Comprehensive Income that </t>
  </si>
  <si>
    <t>will not be reclassified to Profit or Loss - Net of Tax</t>
  </si>
  <si>
    <t xml:space="preserve">TOTAL OTHER COMPREHENSIVE INCOME (EXPENSE) </t>
  </si>
  <si>
    <t>FOR THE PERIOD - NET OF TAX</t>
  </si>
  <si>
    <t>TOTAL COMPREHENSIVE INCOME (EXPENSE) FOR THE PERIOD</t>
  </si>
  <si>
    <t>PROFIT (LOSS) ATTRIBUTABLE TO:</t>
  </si>
  <si>
    <t>Equity holders of the Company</t>
  </si>
  <si>
    <t>TOTAL</t>
  </si>
  <si>
    <t>TOTAL COMPREHENSIVE INCOME (EXPENSE) ATTRIBUTABLE TO:</t>
  </si>
  <si>
    <t>BASIC EARNINGS PER SHARE (Baht)</t>
  </si>
  <si>
    <t>STATEMENT OF CHANGES IN SHAREHOLDERS' EQUITY</t>
  </si>
  <si>
    <t>CONSOLIDATED FINANCIAL STATEMENTS</t>
  </si>
  <si>
    <t>Total</t>
  </si>
  <si>
    <t>Non-Controlling</t>
  </si>
  <si>
    <t>Interests</t>
  </si>
  <si>
    <t>Issued and</t>
  </si>
  <si>
    <t>Share Premium</t>
  </si>
  <si>
    <t xml:space="preserve">Retained Earnings </t>
  </si>
  <si>
    <t xml:space="preserve">Other Components </t>
  </si>
  <si>
    <t>Equity Attributable</t>
  </si>
  <si>
    <t>Paid-up</t>
  </si>
  <si>
    <t>on Ordinary Shares</t>
  </si>
  <si>
    <t>of Shareholders' Equity</t>
  </si>
  <si>
    <t>to Owners of</t>
  </si>
  <si>
    <t>Appropriated</t>
  </si>
  <si>
    <t>Unappropriated</t>
  </si>
  <si>
    <t>Part of the Changes</t>
  </si>
  <si>
    <t>the Company</t>
  </si>
  <si>
    <t>Legal Reserve</t>
  </si>
  <si>
    <t>The Proportion</t>
  </si>
  <si>
    <t xml:space="preserve"> of Subsidiary</t>
  </si>
  <si>
    <t>Balance as at 1 January 2020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</si>
  <si>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</si>
  <si>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</si>
  <si>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</si>
  <si>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</si>
  <si>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Balance as at 31 March 2020</t>
  </si>
  <si>
    <t>Balance as at 1 January 2021</t>
  </si>
  <si>
    <t>Balance as at 31 March 2021</t>
  </si>
  <si>
    <t>SEPARATE  FINANCIAL STATEMENTS</t>
  </si>
  <si>
    <t>STATEMENT OF CASH FLOWS</t>
  </si>
  <si>
    <t>Profit for The Period</t>
  </si>
  <si>
    <t>Tax Expense (Income)</t>
  </si>
  <si>
    <t xml:space="preserve">Loss from Obsoleted Inventories </t>
  </si>
  <si>
    <t>Depreciation for Property, Plant and Equipment</t>
  </si>
  <si>
    <t>Depreciation for Right-of-Use Assets</t>
  </si>
  <si>
    <t>Amortization for Intangible Assets</t>
  </si>
  <si>
    <t>(Gain) Loss from Disposal of Assets</t>
  </si>
  <si>
    <t>Loss on Written-off of Trade and Other Current Receivables</t>
  </si>
  <si>
    <t>(Gain) from Disposal of Trading Securities</t>
  </si>
  <si>
    <t>Employee Benefit Expense</t>
  </si>
  <si>
    <t>Interest Expense</t>
  </si>
  <si>
    <t>Profit from Operation Activities before Changes in Operating Assets and Liabilities</t>
  </si>
  <si>
    <t>(Increase) Decrease in Operating Assets</t>
  </si>
  <si>
    <t>Cash Received from Disposal of Trading Securities</t>
  </si>
  <si>
    <t xml:space="preserve">Trade and Other Current Receivables </t>
  </si>
  <si>
    <t xml:space="preserve">Other Non-Current Receivables </t>
  </si>
  <si>
    <t>Increase (Decrease) in Operating Liabilities</t>
  </si>
  <si>
    <t>Cash Received (Paid) from Operation Activities</t>
  </si>
  <si>
    <t>Cash Received from Interest Income</t>
  </si>
  <si>
    <t>Cash Paid for Income Tax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</si>
  <si>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</si>
  <si>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</si>
  <si>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</si>
  <si>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</si>
  <si>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Paid for Advance for Fixed Assets</t>
  </si>
  <si>
    <t>Cash Received from Sale of Property, Plant and Equipment</t>
  </si>
  <si>
    <t xml:space="preserve">Cash Paid for Purchase of Intangible Assets </t>
  </si>
  <si>
    <t>NET CASH PROVIDED FROM (USED IN) INVESTING ACTIVITIES</t>
  </si>
  <si>
    <t>CASH FLOWS FROM FINANCING ACTIVITIES</t>
  </si>
  <si>
    <t>Cash Paid for Short-term Borrowings from Financial Institutions</t>
  </si>
  <si>
    <t>Cash Received from Short-term Borrowings from Financial Institutions</t>
  </si>
  <si>
    <t>Cash Paid for Other Accounts Payable of Fixed Assets</t>
  </si>
  <si>
    <t>Cash Paid for Lease Liabilities</t>
  </si>
  <si>
    <t>Cash Paid for Interest Expense</t>
  </si>
  <si>
    <t>Cash Paid for Dividends</t>
  </si>
  <si>
    <t>NET CASH PROVIDED FROM (USED IN) FINANCING ACTIVITIES</t>
  </si>
  <si>
    <t>NET CASH AND CASH EQUIVALENTS INCREASE (DECREASE)</t>
  </si>
  <si>
    <t>CASH AND CASH EQUIVALENTS AT BEGINNING OF THE PERIOD</t>
  </si>
  <si>
    <t>CASH AND CASH EQUIVALENTS AT ENDING OF THE PERIOD</t>
  </si>
  <si>
    <t>CASH FLOWS FROM OPERATING ACTIVITIES</t>
  </si>
  <si>
    <t>Transfer Fixed Assets to Expense</t>
  </si>
  <si>
    <t>For the three months period ended  31 March 2021</t>
  </si>
  <si>
    <t>As at 31 March 2021</t>
  </si>
  <si>
    <t>Bad Debts and Expected Credit Losses</t>
  </si>
  <si>
    <t>Adjustment to profit for the period for cash received (Paid) from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</si>
</sst>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#,##0;\(#,##0\)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b/>
      <sz val="15.5"/>
      <name val="Angsana New"/>
      <family val="1"/>
    </font>
    <font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49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2" fillId="0" borderId="1" xfId="5" applyFont="1" applyFill="1" applyBorder="1"/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189" fontId="2" fillId="0" borderId="0" xfId="5" applyNumberFormat="1" applyFont="1" applyFill="1"/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187" fontId="3" fillId="0" borderId="0" xfId="1" applyFont="1" applyFill="1"/>
    <xf numFmtId="0" fontId="2" fillId="0" borderId="1" xfId="0" applyFont="1" applyFill="1" applyBorder="1"/>
    <xf numFmtId="187" fontId="12" fillId="0" borderId="0" xfId="1" applyFont="1" applyFill="1"/>
    <xf numFmtId="0" fontId="12" fillId="0" borderId="0" xfId="0" applyFont="1" applyFill="1"/>
    <xf numFmtId="187" fontId="2" fillId="0" borderId="0" xfId="5" applyNumberFormat="1" applyFont="1" applyFill="1"/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11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2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0" fillId="0" borderId="0" xfId="0" applyFont="1" applyFill="1" applyBorder="1"/>
    <xf numFmtId="43" fontId="2" fillId="0" borderId="0" xfId="0" applyNumberFormat="1" applyFont="1" applyFill="1"/>
    <xf numFmtId="43" fontId="12" fillId="0" borderId="0" xfId="0" applyNumberFormat="1" applyFont="1" applyFill="1"/>
    <xf numFmtId="187" fontId="12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0" fillId="0" borderId="0" xfId="1" applyNumberFormat="1" applyFont="1" applyFill="1" applyBorder="1" applyAlignment="1">
      <alignment horizontal="center"/>
    </xf>
    <xf numFmtId="189" fontId="11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3" fillId="0" borderId="3" xfId="1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/>
    <xf numFmtId="189" fontId="2" fillId="0" borderId="0" xfId="1" applyNumberFormat="1" applyFont="1" applyFill="1" applyBorder="1" applyAlignment="1">
      <alignment horizontal="right"/>
    </xf>
    <xf numFmtId="189" fontId="3" fillId="0" borderId="0" xfId="0" applyNumberFormat="1" applyFont="1" applyFill="1"/>
    <xf numFmtId="189" fontId="2" fillId="0" borderId="0" xfId="0" applyNumberFormat="1" applyFont="1" applyFill="1" applyBorder="1" applyAlignment="1">
      <alignment horizontal="center"/>
    </xf>
    <xf numFmtId="189" fontId="3" fillId="0" borderId="1" xfId="1" applyNumberFormat="1" applyFont="1" applyFill="1" applyBorder="1"/>
    <xf numFmtId="189" fontId="2" fillId="0" borderId="0" xfId="11" quotePrefix="1" applyNumberFormat="1" applyFont="1" applyFill="1" applyAlignment="1">
      <alignment horizontal="center"/>
    </xf>
    <xf numFmtId="189" fontId="2" fillId="0" borderId="0" xfId="0" applyNumberFormat="1" applyFont="1" applyFill="1" applyAlignment="1"/>
    <xf numFmtId="0" fontId="15" fillId="0" borderId="0" xfId="11" applyFont="1" applyFill="1" applyBorder="1"/>
    <xf numFmtId="187" fontId="15" fillId="0" borderId="0" xfId="1" applyFont="1" applyFill="1" applyBorder="1"/>
    <xf numFmtId="0" fontId="15" fillId="0" borderId="0" xfId="11" applyFont="1" applyFill="1"/>
    <xf numFmtId="189" fontId="14" fillId="0" borderId="0" xfId="1" applyNumberFormat="1" applyFont="1" applyFill="1" applyAlignment="1">
      <alignment horizontal="center"/>
    </xf>
    <xf numFmtId="190" fontId="14" fillId="0" borderId="0" xfId="8" applyNumberFormat="1" applyFont="1" applyFill="1" applyAlignment="1">
      <alignment horizontal="center"/>
    </xf>
    <xf numFmtId="0" fontId="15" fillId="0" borderId="2" xfId="11" applyFont="1" applyFill="1" applyBorder="1"/>
    <xf numFmtId="43" fontId="14" fillId="0" borderId="2" xfId="8" applyFont="1" applyFill="1" applyBorder="1" applyAlignment="1">
      <alignment horizontal="center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/>
    </xf>
    <xf numFmtId="189" fontId="14" fillId="0" borderId="1" xfId="1" applyNumberFormat="1" applyFont="1" applyFill="1" applyBorder="1" applyAlignment="1">
      <alignment horizontal="center"/>
    </xf>
    <xf numFmtId="189" fontId="14" fillId="0" borderId="1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1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90" fontId="14" fillId="0" borderId="0" xfId="1" applyNumberFormat="1" applyFont="1" applyFill="1" applyBorder="1" applyAlignment="1">
      <alignment horizontal="center"/>
    </xf>
    <xf numFmtId="189" fontId="16" fillId="0" borderId="0" xfId="7" applyNumberFormat="1" applyFont="1" applyFill="1" applyBorder="1" applyAlignment="1">
      <alignment horizontal="center"/>
    </xf>
    <xf numFmtId="189" fontId="14" fillId="0" borderId="0" xfId="0" applyNumberFormat="1" applyFont="1" applyFill="1" applyBorder="1" applyAlignment="1">
      <alignment horizontal="centerContinuous"/>
    </xf>
    <xf numFmtId="189" fontId="14" fillId="0" borderId="0" xfId="0" applyNumberFormat="1" applyFont="1" applyFill="1" applyBorder="1" applyAlignment="1">
      <alignment horizontal="center"/>
    </xf>
    <xf numFmtId="0" fontId="14" fillId="0" borderId="0" xfId="11" applyFont="1" applyFill="1"/>
    <xf numFmtId="0" fontId="15" fillId="0" borderId="0" xfId="11" applyFont="1" applyFill="1" applyAlignment="1">
      <alignment horizontal="center"/>
    </xf>
    <xf numFmtId="189" fontId="15" fillId="0" borderId="0" xfId="1" applyNumberFormat="1" applyFont="1" applyFill="1"/>
    <xf numFmtId="189" fontId="15" fillId="0" borderId="0" xfId="11" applyNumberFormat="1" applyFont="1" applyFill="1"/>
    <xf numFmtId="190" fontId="15" fillId="0" borderId="0" xfId="1" applyNumberFormat="1" applyFont="1" applyFill="1"/>
    <xf numFmtId="187" fontId="15" fillId="0" borderId="0" xfId="1" applyFont="1" applyFill="1"/>
    <xf numFmtId="0" fontId="15" fillId="0" borderId="0" xfId="11" quotePrefix="1" applyFont="1" applyFill="1" applyAlignment="1">
      <alignment horizontal="center"/>
    </xf>
    <xf numFmtId="189" fontId="15" fillId="0" borderId="0" xfId="11" applyNumberFormat="1" applyFont="1" applyFill="1" applyBorder="1"/>
    <xf numFmtId="187" fontId="15" fillId="0" borderId="0" xfId="11" applyNumberFormat="1" applyFont="1" applyFill="1" applyBorder="1"/>
    <xf numFmtId="189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Border="1"/>
    <xf numFmtId="189" fontId="15" fillId="0" borderId="0" xfId="1" applyNumberFormat="1" applyFont="1" applyFill="1" applyBorder="1"/>
    <xf numFmtId="189" fontId="14" fillId="0" borderId="3" xfId="1" applyNumberFormat="1" applyFont="1" applyFill="1" applyBorder="1"/>
    <xf numFmtId="190" fontId="14" fillId="0" borderId="3" xfId="1" applyNumberFormat="1" applyFont="1" applyFill="1" applyBorder="1"/>
    <xf numFmtId="187" fontId="14" fillId="0" borderId="0" xfId="1" applyFont="1" applyFill="1" applyBorder="1"/>
    <xf numFmtId="189" fontId="14" fillId="0" borderId="0" xfId="1" applyNumberFormat="1" applyFont="1" applyFill="1" applyBorder="1"/>
    <xf numFmtId="190" fontId="14" fillId="0" borderId="0" xfId="1" applyNumberFormat="1" applyFont="1" applyFill="1" applyBorder="1"/>
    <xf numFmtId="187" fontId="15" fillId="0" borderId="0" xfId="1" applyFont="1" applyFill="1" applyAlignment="1">
      <alignment horizontal="right"/>
    </xf>
    <xf numFmtId="187" fontId="17" fillId="0" borderId="0" xfId="1" applyFont="1" applyFill="1" applyBorder="1"/>
    <xf numFmtId="189" fontId="14" fillId="0" borderId="4" xfId="1" applyNumberFormat="1" applyFont="1" applyFill="1" applyBorder="1"/>
    <xf numFmtId="190" fontId="14" fillId="0" borderId="4" xfId="1" applyNumberFormat="1" applyFont="1" applyFill="1" applyBorder="1"/>
    <xf numFmtId="189" fontId="14" fillId="0" borderId="0" xfId="1" applyNumberFormat="1" applyFont="1" applyFill="1"/>
    <xf numFmtId="190" fontId="14" fillId="0" borderId="0" xfId="1" applyNumberFormat="1" applyFont="1" applyFill="1"/>
    <xf numFmtId="187" fontId="14" fillId="0" borderId="0" xfId="1" applyFont="1" applyFill="1"/>
    <xf numFmtId="187" fontId="15" fillId="0" borderId="0" xfId="11" applyNumberFormat="1" applyFont="1" applyFill="1"/>
    <xf numFmtId="0" fontId="15" fillId="0" borderId="0" xfId="12" applyFont="1" applyFill="1"/>
    <xf numFmtId="43" fontId="17" fillId="0" borderId="0" xfId="11" applyNumberFormat="1" applyFont="1" applyFill="1"/>
    <xf numFmtId="189" fontId="15" fillId="0" borderId="5" xfId="1" applyNumberFormat="1" applyFont="1" applyFill="1" applyBorder="1" applyAlignment="1">
      <alignment horizontal="right"/>
    </xf>
    <xf numFmtId="190" fontId="15" fillId="0" borderId="5" xfId="1" applyNumberFormat="1" applyFont="1" applyFill="1" applyBorder="1" applyAlignment="1">
      <alignment horizontal="right"/>
    </xf>
    <xf numFmtId="0" fontId="14" fillId="0" borderId="0" xfId="11" applyFont="1" applyFill="1" applyAlignment="1">
      <alignment horizontal="center"/>
    </xf>
    <xf numFmtId="189" fontId="14" fillId="0" borderId="2" xfId="1" applyNumberFormat="1" applyFont="1" applyFill="1" applyBorder="1"/>
    <xf numFmtId="190" fontId="14" fillId="0" borderId="2" xfId="1" applyNumberFormat="1" applyFont="1" applyFill="1" applyBorder="1"/>
    <xf numFmtId="189" fontId="15" fillId="0" borderId="0" xfId="8" applyNumberFormat="1" applyFont="1" applyFill="1"/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2" fillId="0" borderId="2" xfId="1" applyNumberFormat="1" applyFont="1" applyFill="1" applyBorder="1"/>
    <xf numFmtId="187" fontId="15" fillId="0" borderId="0" xfId="1" applyFont="1" applyFill="1" applyBorder="1" applyAlignment="1">
      <alignment horizontal="center"/>
    </xf>
    <xf numFmtId="43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  <xf numFmtId="43" fontId="14" fillId="0" borderId="0" xfId="8" applyFont="1" applyFill="1" applyAlignment="1">
      <alignment horizontal="right"/>
    </xf>
    <xf numFmtId="49" fontId="14" fillId="0" borderId="0" xfId="7" applyNumberFormat="1" applyFont="1" applyFill="1" applyBorder="1" applyAlignment="1">
      <alignment horizontal="center"/>
    </xf>
    <xf numFmtId="0" fontId="14" fillId="0" borderId="0" xfId="7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91" fontId="14" fillId="0" borderId="0" xfId="0" applyNumberFormat="1" applyFont="1" applyFill="1" applyBorder="1" applyAlignment="1">
      <alignment horizontal="centerContinuous"/>
    </xf>
    <xf numFmtId="43" fontId="14" fillId="0" borderId="0" xfId="8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189" fontId="14" fillId="0" borderId="1" xfId="1" quotePrefix="1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187" fontId="15" fillId="0" borderId="0" xfId="1" applyFont="1" applyFill="1" applyBorder="1" applyAlignment="1"/>
    <xf numFmtId="0" fontId="15" fillId="0" borderId="0" xfId="6" applyFont="1" applyFill="1" applyAlignment="1">
      <alignment horizontal="left"/>
    </xf>
    <xf numFmtId="0" fontId="14" fillId="0" borderId="0" xfId="6" applyFont="1" applyFill="1" applyAlignment="1"/>
    <xf numFmtId="49" fontId="14" fillId="0" borderId="0" xfId="7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right"/>
    </xf>
    <xf numFmtId="189" fontId="18" fillId="0" borderId="1" xfId="0" applyNumberFormat="1" applyFont="1" applyFill="1" applyBorder="1" applyAlignment="1">
      <alignment horizontal="center"/>
    </xf>
    <xf numFmtId="0" fontId="18" fillId="0" borderId="0" xfId="11" applyFont="1" applyFill="1"/>
    <xf numFmtId="0" fontId="14" fillId="0" borderId="0" xfId="0" applyFont="1" applyFill="1" applyBorder="1"/>
    <xf numFmtId="0" fontId="18" fillId="0" borderId="0" xfId="0" applyFont="1" applyFill="1"/>
    <xf numFmtId="0" fontId="19" fillId="0" borderId="0" xfId="0" applyNumberFormat="1" applyFont="1" applyFill="1" applyAlignment="1" applyProtection="1"/>
    <xf numFmtId="0" fontId="18" fillId="0" borderId="0" xfId="2" applyNumberFormat="1" applyFont="1" applyFill="1"/>
    <xf numFmtId="0" fontId="19" fillId="0" borderId="0" xfId="6" applyFont="1" applyFill="1" applyAlignment="1"/>
    <xf numFmtId="0" fontId="18" fillId="0" borderId="0" xfId="6" applyFont="1" applyFill="1" applyAlignment="1"/>
    <xf numFmtId="0" fontId="18" fillId="0" borderId="0" xfId="7" applyFont="1" applyFill="1"/>
    <xf numFmtId="0" fontId="20" fillId="0" borderId="0" xfId="7" applyFont="1" applyFill="1"/>
    <xf numFmtId="0" fontId="21" fillId="0" borderId="0" xfId="6" applyFont="1" applyFill="1" applyAlignment="1"/>
    <xf numFmtId="0" fontId="21" fillId="0" borderId="0" xfId="7" applyFont="1" applyFill="1"/>
    <xf numFmtId="0" fontId="22" fillId="0" borderId="0" xfId="6" applyFont="1" applyFill="1" applyAlignment="1"/>
    <xf numFmtId="0" fontId="21" fillId="0" borderId="0" xfId="6" applyFont="1" applyFill="1" applyBorder="1" applyAlignment="1"/>
    <xf numFmtId="0" fontId="20" fillId="0" borderId="0" xfId="6" applyFont="1" applyFill="1" applyBorder="1" applyAlignment="1"/>
    <xf numFmtId="43" fontId="14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/>
    </xf>
    <xf numFmtId="0" fontId="14" fillId="0" borderId="0" xfId="5" applyFont="1" applyFill="1" applyBorder="1" applyAlignment="1">
      <alignment horizontal="center"/>
    </xf>
    <xf numFmtId="0" fontId="15" fillId="0" borderId="2" xfId="5" applyFont="1" applyFill="1" applyBorder="1"/>
    <xf numFmtId="0" fontId="14" fillId="0" borderId="2" xfId="5" applyFont="1" applyFill="1" applyBorder="1" applyAlignment="1">
      <alignment horizontal="center" vertical="center"/>
    </xf>
    <xf numFmtId="189" fontId="14" fillId="0" borderId="2" xfId="1" applyNumberFormat="1" applyFont="1" applyFill="1" applyBorder="1" applyAlignment="1">
      <alignment horizontal="center"/>
    </xf>
    <xf numFmtId="0" fontId="15" fillId="0" borderId="0" xfId="5" applyFont="1" applyFill="1" applyBorder="1"/>
    <xf numFmtId="0" fontId="14" fillId="0" borderId="1" xfId="5" applyFont="1" applyFill="1" applyBorder="1" applyAlignment="1">
      <alignment horizontal="center"/>
    </xf>
    <xf numFmtId="0" fontId="14" fillId="0" borderId="0" xfId="5" applyFont="1" applyFill="1"/>
    <xf numFmtId="0" fontId="14" fillId="0" borderId="0" xfId="5" applyFont="1" applyFill="1" applyBorder="1"/>
    <xf numFmtId="0" fontId="15" fillId="0" borderId="0" xfId="5" applyFont="1" applyFill="1"/>
    <xf numFmtId="0" fontId="15" fillId="0" borderId="1" xfId="5" applyFont="1" applyFill="1" applyBorder="1"/>
    <xf numFmtId="189" fontId="14" fillId="0" borderId="0" xfId="3" applyNumberFormat="1" applyFont="1" applyFill="1" applyBorder="1"/>
    <xf numFmtId="189" fontId="15" fillId="0" borderId="0" xfId="1" applyNumberFormat="1" applyFont="1" applyFill="1" applyBorder="1" applyAlignment="1">
      <alignment horizontal="center"/>
    </xf>
    <xf numFmtId="187" fontId="14" fillId="0" borderId="0" xfId="2" applyFont="1" applyFill="1" applyBorder="1"/>
    <xf numFmtId="189" fontId="14" fillId="0" borderId="3" xfId="1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189" fontId="15" fillId="0" borderId="0" xfId="3" applyNumberFormat="1" applyFont="1" applyFill="1" applyBorder="1"/>
    <xf numFmtId="189" fontId="15" fillId="0" borderId="0" xfId="3" applyNumberFormat="1" applyFont="1" applyFill="1" applyBorder="1" applyAlignment="1"/>
    <xf numFmtId="189" fontId="14" fillId="0" borderId="0" xfId="3" applyNumberFormat="1" applyFont="1" applyFill="1" applyBorder="1" applyAlignment="1"/>
    <xf numFmtId="0" fontId="15" fillId="0" borderId="0" xfId="5" applyFont="1" applyFill="1" applyAlignment="1"/>
    <xf numFmtId="0" fontId="15" fillId="0" borderId="0" xfId="5" applyFont="1" applyFill="1" applyAlignment="1">
      <alignment horizontal="center"/>
    </xf>
    <xf numFmtId="189" fontId="15" fillId="0" borderId="1" xfId="1" applyNumberFormat="1" applyFont="1" applyFill="1" applyBorder="1" applyAlignment="1">
      <alignment horizontal="center"/>
    </xf>
    <xf numFmtId="189" fontId="14" fillId="0" borderId="4" xfId="1" applyNumberFormat="1" applyFont="1" applyFill="1" applyBorder="1" applyAlignment="1">
      <alignment horizontal="center"/>
    </xf>
    <xf numFmtId="189" fontId="15" fillId="0" borderId="0" xfId="5" applyNumberFormat="1" applyFont="1" applyFill="1"/>
    <xf numFmtId="187" fontId="15" fillId="0" borderId="0" xfId="5" applyNumberFormat="1" applyFont="1" applyFill="1"/>
    <xf numFmtId="189" fontId="14" fillId="0" borderId="0" xfId="8" applyNumberFormat="1" applyFont="1" applyFill="1" applyAlignment="1">
      <alignment horizontal="center"/>
    </xf>
    <xf numFmtId="189" fontId="18" fillId="0" borderId="0" xfId="1" applyNumberFormat="1" applyFont="1" applyFill="1" applyAlignment="1">
      <alignment horizontal="right"/>
    </xf>
    <xf numFmtId="43" fontId="14" fillId="0" borderId="1" xfId="8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9" fontId="19" fillId="0" borderId="0" xfId="1" applyNumberFormat="1" applyFont="1" applyFill="1" applyBorder="1" applyAlignment="1">
      <alignment horizontal="center"/>
    </xf>
    <xf numFmtId="0" fontId="18" fillId="0" borderId="0" xfId="11" applyFont="1" applyFill="1" applyAlignment="1">
      <alignment horizontal="center"/>
    </xf>
    <xf numFmtId="189" fontId="18" fillId="0" borderId="3" xfId="1" applyNumberFormat="1" applyFont="1" applyFill="1" applyBorder="1"/>
    <xf numFmtId="189" fontId="18" fillId="0" borderId="0" xfId="1" applyNumberFormat="1" applyFont="1" applyFill="1" applyBorder="1"/>
    <xf numFmtId="187" fontId="18" fillId="0" borderId="0" xfId="1" applyFont="1" applyFill="1" applyBorder="1"/>
    <xf numFmtId="189" fontId="18" fillId="0" borderId="0" xfId="11" applyNumberFormat="1" applyFont="1" applyFill="1"/>
    <xf numFmtId="187" fontId="18" fillId="0" borderId="0" xfId="1" applyFont="1" applyFill="1"/>
    <xf numFmtId="189" fontId="15" fillId="0" borderId="1" xfId="1" applyNumberFormat="1" applyFont="1" applyFill="1" applyBorder="1"/>
    <xf numFmtId="0" fontId="18" fillId="0" borderId="0" xfId="0" applyFont="1" applyFill="1" applyBorder="1"/>
    <xf numFmtId="0" fontId="18" fillId="0" borderId="0" xfId="11" quotePrefix="1" applyFont="1" applyFill="1" applyAlignment="1">
      <alignment horizontal="center"/>
    </xf>
    <xf numFmtId="43" fontId="15" fillId="0" borderId="0" xfId="8" applyFont="1" applyFill="1" applyAlignment="1">
      <alignment horizontal="center"/>
    </xf>
    <xf numFmtId="189" fontId="18" fillId="0" borderId="1" xfId="1" applyNumberFormat="1" applyFont="1" applyFill="1" applyBorder="1"/>
    <xf numFmtId="43" fontId="18" fillId="0" borderId="0" xfId="8" applyFont="1" applyFill="1" applyAlignment="1">
      <alignment horizontal="center"/>
    </xf>
    <xf numFmtId="189" fontId="18" fillId="0" borderId="4" xfId="1" applyNumberFormat="1" applyFont="1" applyFill="1" applyBorder="1"/>
    <xf numFmtId="189" fontId="19" fillId="0" borderId="0" xfId="1" applyNumberFormat="1" applyFont="1" applyFill="1" applyBorder="1"/>
    <xf numFmtId="189" fontId="18" fillId="0" borderId="0" xfId="1" applyNumberFormat="1" applyFont="1" applyFill="1"/>
    <xf numFmtId="187" fontId="15" fillId="0" borderId="0" xfId="1" applyNumberFormat="1" applyFont="1" applyFill="1"/>
    <xf numFmtId="188" fontId="15" fillId="0" borderId="0" xfId="11" applyNumberFormat="1" applyFont="1" applyFill="1" applyAlignment="1">
      <alignment horizontal="center"/>
    </xf>
    <xf numFmtId="0" fontId="19" fillId="0" borderId="0" xfId="0" applyFont="1" applyFill="1"/>
    <xf numFmtId="189" fontId="19" fillId="0" borderId="0" xfId="1" applyNumberFormat="1" applyFont="1" applyFill="1"/>
    <xf numFmtId="189" fontId="19" fillId="0" borderId="0" xfId="0" applyNumberFormat="1" applyFont="1" applyFill="1"/>
    <xf numFmtId="43" fontId="3" fillId="0" borderId="0" xfId="8" applyFont="1" applyFill="1" applyAlignment="1">
      <alignment horizontal="right"/>
    </xf>
    <xf numFmtId="0" fontId="19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10" applyFont="1" applyFill="1"/>
    <xf numFmtId="187" fontId="15" fillId="0" borderId="0" xfId="1" applyFont="1" applyFill="1" applyBorder="1" applyAlignment="1">
      <alignment horizontal="center"/>
    </xf>
    <xf numFmtId="43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43" fontId="14" fillId="0" borderId="0" xfId="8" applyFont="1" applyBorder="1" applyAlignment="1">
      <alignment horizontal="center"/>
    </xf>
    <xf numFmtId="37" fontId="18" fillId="0" borderId="0" xfId="6" applyNumberFormat="1" applyFont="1" applyFill="1" applyBorder="1" applyAlignment="1">
      <alignment horizontal="center"/>
    </xf>
    <xf numFmtId="43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3" fontId="14" fillId="0" borderId="2" xfId="8" applyFont="1" applyBorder="1" applyAlignment="1">
      <alignment horizontal="center"/>
    </xf>
    <xf numFmtId="37" fontId="18" fillId="0" borderId="2" xfId="6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43" fontId="14" fillId="0" borderId="0" xfId="5" applyNumberFormat="1" applyFont="1" applyFill="1" applyAlignment="1">
      <alignment horizontal="center"/>
    </xf>
    <xf numFmtId="0" fontId="14" fillId="0" borderId="0" xfId="5" applyFont="1" applyFill="1" applyAlignment="1">
      <alignment horizontal="center"/>
    </xf>
    <xf numFmtId="43" fontId="14" fillId="0" borderId="0" xfId="5" applyNumberFormat="1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0" fontId="14" fillId="0" borderId="3" xfId="5" applyFont="1" applyFill="1" applyBorder="1" applyAlignment="1">
      <alignment horizontal="center"/>
    </xf>
    <xf numFmtId="37" fontId="14" fillId="0" borderId="0" xfId="6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14" fillId="0" borderId="2" xfId="6" applyNumberFormat="1" applyFont="1" applyFill="1" applyBorder="1" applyAlignment="1">
      <alignment horizontal="center"/>
    </xf>
  </cellXfs>
  <cellStyles count="13">
    <cellStyle name="Comma" xfId="1" builtinId="3"/>
    <cellStyle name="Comma 2" xfId="2"/>
    <cellStyle name="Comma 3" xfId="3"/>
    <cellStyle name="Normal" xfId="0" builtinId="0"/>
    <cellStyle name="Normal 2" xfId="4"/>
    <cellStyle name="Normal 4" xfId="5"/>
    <cellStyle name="Normal_Sunstar Chem;E;2000" xfId="6"/>
    <cellStyle name="Normal_TBSP06-FS-Q1-English-BL" xfId="7"/>
    <cellStyle name="เครื่องหมายจุลภาค_งบGETQ'343" xfId="8"/>
    <cellStyle name="ปกติ 2" xfId="9"/>
    <cellStyle name="ปกติ_KT-Q1 '45หลังตรวจสอบ" xfId="10"/>
    <cellStyle name="ปกติ_งบGETQ'343" xfId="11"/>
    <cellStyle name="ปกติ_งบการเงินเด้มโก้Y'47" xfId="1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3/&#3591;&#3610;&#3585;&#3634;&#3619;&#3648;&#3591;&#3636;&#3609;/&#3591;&#3610;&#3585;&#3634;&#3619;&#3648;&#3591;&#3636;&#3609;/Eng/RJH_E2_Q3'6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2/&#3591;&#3610;&#3585;&#3634;&#3619;&#3648;&#3591;&#3636;&#3609;/&#3591;&#3610;&#3585;&#3634;&#3619;&#3648;&#3591;&#3636;&#3609;/Eng/RJH_E2_Q2'6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9m"/>
      <sheetName val="CE-Conso"/>
      <sheetName val="CE-Separate"/>
      <sheetName val="CF"/>
    </sheetNames>
    <sheetDataSet>
      <sheetData sheetId="0"/>
      <sheetData sheetId="1"/>
      <sheetData sheetId="2">
        <row r="1">
          <cell r="A1" t="str">
            <v>RAJTHANEE HOSPITAL PUBLIC COMPANY LIMITED AND ITS SUBSIDIARIES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6m"/>
      <sheetName val="CE-Conso"/>
      <sheetName val="CE-Separate"/>
      <sheetName val="CF"/>
    </sheetNames>
    <sheetDataSet>
      <sheetData sheetId="0"/>
      <sheetData sheetId="1"/>
      <sheetData sheetId="2"/>
      <sheetData sheetId="3">
        <row r="2">
          <cell r="A2" t="str">
            <v>STATEMENT OF CHANGES IN SHAREHOLDERS' EQUITY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W74"/>
  <sheetViews>
    <sheetView view="pageBreakPreview" topLeftCell="A61" zoomScale="90" zoomScaleSheetLayoutView="90" workbookViewId="0">
      <selection activeCell="N73" sqref="N73"/>
    </sheetView>
  </sheetViews>
  <sheetFormatPr defaultColWidth="9.109375" defaultRowHeight="22.8" x14ac:dyDescent="0.6"/>
  <cols>
    <col min="1" max="1" width="1.88671875" style="79" customWidth="1"/>
    <col min="2" max="2" width="1.5546875" style="79" customWidth="1"/>
    <col min="3" max="3" width="2.33203125" style="79" customWidth="1"/>
    <col min="4" max="4" width="22.33203125" style="79" customWidth="1"/>
    <col min="5" max="5" width="24.6640625" style="79" customWidth="1"/>
    <col min="6" max="6" width="3.109375" style="79" customWidth="1"/>
    <col min="7" max="7" width="6.77734375" style="97" customWidth="1"/>
    <col min="8" max="8" width="16.21875" style="98" customWidth="1"/>
    <col min="9" max="9" width="1.6640625" style="99" customWidth="1"/>
    <col min="10" max="10" width="16.21875" style="100" customWidth="1"/>
    <col min="11" max="11" width="1.6640625" style="99" customWidth="1"/>
    <col min="12" max="12" width="16.21875" style="98" customWidth="1"/>
    <col min="13" max="13" width="1.6640625" style="99" customWidth="1"/>
    <col min="14" max="14" width="16.21875" style="100" customWidth="1"/>
    <col min="15" max="15" width="12.88671875" style="79" bestFit="1" customWidth="1"/>
    <col min="16" max="16" width="11.88671875" style="79" bestFit="1" customWidth="1"/>
    <col min="17" max="18" width="11.44140625" style="79" bestFit="1" customWidth="1"/>
    <col min="19" max="19" width="9.109375" style="79"/>
    <col min="20" max="20" width="12.88671875" style="79" bestFit="1" customWidth="1"/>
    <col min="21" max="21" width="11.44140625" style="79" bestFit="1" customWidth="1"/>
    <col min="22" max="22" width="9.109375" style="79"/>
    <col min="23" max="23" width="11" style="79" bestFit="1" customWidth="1"/>
    <col min="24" max="16384" width="9.109375" style="79"/>
  </cols>
  <sheetData>
    <row r="1" spans="1:23" ht="26.25" customHeight="1" x14ac:dyDescent="0.6">
      <c r="A1" s="226" t="s">
        <v>35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77"/>
      <c r="P1" s="77"/>
      <c r="Q1" s="77"/>
      <c r="R1" s="77"/>
      <c r="S1" s="77"/>
      <c r="T1" s="77"/>
      <c r="U1" s="77"/>
      <c r="V1" s="77"/>
      <c r="W1" s="77"/>
    </row>
    <row r="2" spans="1:23" x14ac:dyDescent="0.6">
      <c r="A2" s="226" t="s">
        <v>36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77"/>
      <c r="P2" s="77"/>
      <c r="Q2" s="77"/>
      <c r="R2" s="77"/>
      <c r="S2" s="77"/>
      <c r="T2" s="77"/>
      <c r="U2" s="77"/>
      <c r="V2" s="77"/>
      <c r="W2" s="77"/>
    </row>
    <row r="3" spans="1:23" x14ac:dyDescent="0.6">
      <c r="A3" s="226" t="s">
        <v>198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77"/>
      <c r="P3" s="77"/>
      <c r="Q3" s="77"/>
      <c r="R3" s="77"/>
      <c r="S3" s="77"/>
      <c r="T3" s="77"/>
      <c r="U3" s="77"/>
      <c r="V3" s="77"/>
      <c r="W3" s="77"/>
    </row>
    <row r="4" spans="1:23" x14ac:dyDescent="0.6">
      <c r="A4" s="134"/>
      <c r="B4" s="134"/>
      <c r="C4" s="134"/>
      <c r="D4" s="134"/>
      <c r="E4" s="134"/>
      <c r="F4" s="134"/>
      <c r="G4" s="134"/>
      <c r="H4" s="80"/>
      <c r="I4" s="134"/>
      <c r="J4" s="81"/>
      <c r="K4" s="134"/>
      <c r="L4" s="80"/>
      <c r="M4" s="134"/>
      <c r="N4" s="138" t="s">
        <v>37</v>
      </c>
      <c r="O4" s="77"/>
      <c r="P4" s="77"/>
      <c r="Q4" s="77"/>
      <c r="R4" s="77"/>
      <c r="S4" s="77"/>
      <c r="T4" s="77"/>
      <c r="U4" s="77"/>
      <c r="V4" s="77"/>
      <c r="W4" s="77"/>
    </row>
    <row r="5" spans="1:23" ht="23.25" customHeight="1" x14ac:dyDescent="0.6">
      <c r="A5" s="82"/>
      <c r="B5" s="82"/>
      <c r="C5" s="82"/>
      <c r="D5" s="82"/>
      <c r="E5" s="83"/>
      <c r="F5" s="83"/>
      <c r="G5" s="83"/>
      <c r="H5" s="227" t="s">
        <v>41</v>
      </c>
      <c r="I5" s="227"/>
      <c r="J5" s="227"/>
      <c r="K5" s="135"/>
      <c r="L5" s="227" t="s">
        <v>42</v>
      </c>
      <c r="M5" s="227"/>
      <c r="N5" s="227"/>
      <c r="O5" s="77"/>
      <c r="P5" s="77"/>
      <c r="Q5" s="77"/>
      <c r="R5" s="77"/>
      <c r="S5" s="77"/>
      <c r="T5" s="77"/>
      <c r="U5" s="77"/>
      <c r="V5" s="77"/>
      <c r="W5" s="77"/>
    </row>
    <row r="6" spans="1:23" ht="23.25" customHeight="1" x14ac:dyDescent="0.6">
      <c r="A6" s="77"/>
      <c r="B6" s="77"/>
      <c r="C6" s="77"/>
      <c r="D6" s="77"/>
      <c r="E6" s="144"/>
      <c r="F6" s="144"/>
      <c r="G6" s="144"/>
      <c r="H6" s="228" t="s">
        <v>43</v>
      </c>
      <c r="I6" s="228"/>
      <c r="J6" s="228"/>
      <c r="K6" s="145"/>
      <c r="L6" s="228" t="s">
        <v>43</v>
      </c>
      <c r="M6" s="228"/>
      <c r="N6" s="228"/>
      <c r="O6" s="77"/>
      <c r="P6" s="77"/>
      <c r="Q6" s="77"/>
      <c r="R6" s="77"/>
      <c r="S6" s="77"/>
      <c r="T6" s="77"/>
      <c r="U6" s="77"/>
      <c r="V6" s="77"/>
      <c r="W6" s="77"/>
    </row>
    <row r="7" spans="1:23" s="89" customFormat="1" x14ac:dyDescent="0.6">
      <c r="A7" s="84"/>
      <c r="B7" s="84"/>
      <c r="C7" s="84"/>
      <c r="D7" s="84"/>
      <c r="E7" s="84"/>
      <c r="F7" s="84"/>
      <c r="G7" s="85" t="s">
        <v>44</v>
      </c>
      <c r="H7" s="146" t="s">
        <v>46</v>
      </c>
      <c r="I7" s="87"/>
      <c r="J7" s="147" t="s">
        <v>47</v>
      </c>
      <c r="K7" s="87"/>
      <c r="L7" s="146" t="s">
        <v>46</v>
      </c>
      <c r="M7" s="87"/>
      <c r="N7" s="147" t="s">
        <v>47</v>
      </c>
      <c r="O7" s="88"/>
      <c r="P7" s="88"/>
      <c r="Q7" s="88"/>
      <c r="R7" s="88"/>
      <c r="S7" s="88"/>
      <c r="T7" s="88"/>
      <c r="U7" s="88"/>
      <c r="V7" s="88"/>
      <c r="W7" s="88"/>
    </row>
    <row r="8" spans="1:23" x14ac:dyDescent="0.6">
      <c r="A8" s="77"/>
      <c r="B8" s="77"/>
      <c r="C8" s="77"/>
      <c r="D8" s="77"/>
      <c r="E8" s="77"/>
      <c r="F8" s="77"/>
      <c r="G8" s="90"/>
      <c r="H8" s="139" t="s">
        <v>38</v>
      </c>
      <c r="I8" s="140"/>
      <c r="J8" s="141" t="s">
        <v>39</v>
      </c>
      <c r="K8" s="93"/>
      <c r="L8" s="139" t="s">
        <v>38</v>
      </c>
      <c r="M8" s="140"/>
      <c r="N8" s="141" t="s">
        <v>39</v>
      </c>
      <c r="O8" s="77"/>
      <c r="P8" s="77"/>
      <c r="Q8" s="77"/>
      <c r="R8" s="77"/>
      <c r="S8" s="77"/>
      <c r="T8" s="77"/>
      <c r="U8" s="77"/>
      <c r="V8" s="77"/>
      <c r="W8" s="77"/>
    </row>
    <row r="9" spans="1:23" x14ac:dyDescent="0.6">
      <c r="A9" s="77"/>
      <c r="B9" s="77"/>
      <c r="C9" s="77"/>
      <c r="D9" s="77"/>
      <c r="E9" s="77"/>
      <c r="F9" s="77"/>
      <c r="G9" s="90"/>
      <c r="H9" s="142" t="s">
        <v>40</v>
      </c>
      <c r="I9" s="143"/>
      <c r="J9" s="141"/>
      <c r="K9" s="95"/>
      <c r="L9" s="142" t="s">
        <v>40</v>
      </c>
      <c r="M9" s="143"/>
      <c r="N9" s="141"/>
      <c r="O9" s="77"/>
      <c r="P9" s="77"/>
      <c r="Q9" s="77"/>
      <c r="R9" s="77"/>
      <c r="S9" s="77"/>
      <c r="T9" s="77"/>
      <c r="U9" s="77"/>
      <c r="V9" s="77"/>
      <c r="W9" s="77"/>
    </row>
    <row r="10" spans="1:23" x14ac:dyDescent="0.6">
      <c r="A10" s="96" t="s">
        <v>48</v>
      </c>
      <c r="E10" s="77"/>
      <c r="M10" s="94"/>
      <c r="N10" s="92"/>
      <c r="O10" s="148"/>
      <c r="P10" s="148"/>
      <c r="Q10" s="225"/>
      <c r="R10" s="225"/>
      <c r="S10" s="225"/>
      <c r="T10" s="225"/>
      <c r="U10" s="225"/>
      <c r="V10" s="77"/>
      <c r="W10" s="77"/>
    </row>
    <row r="11" spans="1:23" x14ac:dyDescent="0.6">
      <c r="B11" s="96" t="s">
        <v>49</v>
      </c>
      <c r="E11" s="77"/>
      <c r="I11" s="101"/>
      <c r="K11" s="101"/>
      <c r="M11" s="101"/>
      <c r="O11" s="133"/>
      <c r="P11" s="77"/>
      <c r="Q11" s="78"/>
      <c r="R11" s="133"/>
      <c r="S11" s="133"/>
      <c r="T11" s="133"/>
      <c r="U11" s="77"/>
      <c r="V11" s="77"/>
      <c r="W11" s="77"/>
    </row>
    <row r="12" spans="1:23" ht="24" customHeight="1" x14ac:dyDescent="0.6">
      <c r="C12" s="79" t="s">
        <v>50</v>
      </c>
      <c r="E12" s="77"/>
      <c r="G12" s="102"/>
      <c r="H12" s="98">
        <v>126469</v>
      </c>
      <c r="I12" s="101"/>
      <c r="J12" s="98">
        <v>58313</v>
      </c>
      <c r="K12" s="101"/>
      <c r="L12" s="98">
        <v>40565</v>
      </c>
      <c r="M12" s="101"/>
      <c r="N12" s="100">
        <v>24527</v>
      </c>
      <c r="O12" s="77"/>
      <c r="P12" s="104"/>
      <c r="Q12" s="103"/>
      <c r="R12" s="78"/>
      <c r="S12" s="77"/>
      <c r="T12" s="77"/>
      <c r="U12" s="104"/>
      <c r="V12" s="77"/>
      <c r="W12" s="77"/>
    </row>
    <row r="13" spans="1:23" ht="24" customHeight="1" x14ac:dyDescent="0.6">
      <c r="C13" s="89" t="s">
        <v>51</v>
      </c>
      <c r="E13" s="77"/>
      <c r="G13" s="102">
        <v>5</v>
      </c>
      <c r="H13" s="98">
        <v>318072</v>
      </c>
      <c r="I13" s="101"/>
      <c r="J13" s="98">
        <v>342512</v>
      </c>
      <c r="K13" s="101"/>
      <c r="L13" s="98">
        <v>338470</v>
      </c>
      <c r="M13" s="101"/>
      <c r="N13" s="103">
        <v>339764</v>
      </c>
      <c r="O13" s="77"/>
      <c r="P13" s="104"/>
      <c r="Q13" s="103"/>
      <c r="R13" s="78"/>
      <c r="S13" s="77"/>
      <c r="T13" s="77"/>
      <c r="U13" s="104"/>
      <c r="V13" s="77"/>
      <c r="W13" s="77"/>
    </row>
    <row r="14" spans="1:23" ht="24" customHeight="1" x14ac:dyDescent="0.6">
      <c r="C14" s="79" t="s">
        <v>52</v>
      </c>
      <c r="E14" s="77"/>
      <c r="G14" s="102">
        <v>16.3</v>
      </c>
      <c r="H14" s="105">
        <v>0</v>
      </c>
      <c r="I14" s="101"/>
      <c r="J14" s="105">
        <v>0</v>
      </c>
      <c r="K14" s="101"/>
      <c r="L14" s="105">
        <v>70000</v>
      </c>
      <c r="M14" s="101"/>
      <c r="N14" s="106">
        <v>70000</v>
      </c>
      <c r="O14" s="77"/>
      <c r="P14" s="104"/>
      <c r="Q14" s="103"/>
      <c r="R14" s="78"/>
      <c r="S14" s="77"/>
      <c r="T14" s="77"/>
      <c r="U14" s="104"/>
      <c r="V14" s="77"/>
      <c r="W14" s="77"/>
    </row>
    <row r="15" spans="1:23" ht="24" customHeight="1" x14ac:dyDescent="0.6">
      <c r="C15" s="79" t="s">
        <v>53</v>
      </c>
      <c r="E15" s="77"/>
      <c r="G15" s="102">
        <v>6</v>
      </c>
      <c r="H15" s="105">
        <v>38160</v>
      </c>
      <c r="I15" s="101"/>
      <c r="J15" s="106">
        <v>36043</v>
      </c>
      <c r="K15" s="101"/>
      <c r="L15" s="98">
        <v>31441</v>
      </c>
      <c r="M15" s="101"/>
      <c r="N15" s="106">
        <v>29245</v>
      </c>
      <c r="O15" s="77"/>
      <c r="P15" s="104"/>
      <c r="Q15" s="103"/>
      <c r="R15" s="78"/>
      <c r="S15" s="77"/>
      <c r="T15" s="77"/>
      <c r="U15" s="104"/>
      <c r="V15" s="77"/>
      <c r="W15" s="77"/>
    </row>
    <row r="16" spans="1:23" ht="24" customHeight="1" x14ac:dyDescent="0.6">
      <c r="C16" s="79" t="s">
        <v>54</v>
      </c>
      <c r="E16" s="77"/>
      <c r="G16" s="102"/>
      <c r="H16" s="108">
        <v>2883</v>
      </c>
      <c r="I16" s="101"/>
      <c r="J16" s="107">
        <v>3633</v>
      </c>
      <c r="K16" s="78"/>
      <c r="L16" s="108">
        <v>2034</v>
      </c>
      <c r="M16" s="78"/>
      <c r="N16" s="106">
        <v>2766</v>
      </c>
      <c r="O16" s="77"/>
      <c r="P16" s="104"/>
      <c r="Q16" s="103"/>
      <c r="R16" s="78"/>
      <c r="S16" s="77"/>
      <c r="T16" s="77"/>
      <c r="U16" s="104"/>
      <c r="V16" s="77"/>
      <c r="W16" s="77"/>
    </row>
    <row r="17" spans="2:23" ht="25.5" customHeight="1" x14ac:dyDescent="0.6">
      <c r="C17" s="96" t="s">
        <v>55</v>
      </c>
      <c r="H17" s="109">
        <f>SUM(H12:H16)</f>
        <v>485584</v>
      </c>
      <c r="I17" s="101"/>
      <c r="J17" s="110">
        <f>SUM(J12:J16)</f>
        <v>440501</v>
      </c>
      <c r="K17" s="111"/>
      <c r="L17" s="109">
        <f>SUM(L12:L16)</f>
        <v>482510</v>
      </c>
      <c r="M17" s="111"/>
      <c r="N17" s="110">
        <f>SUM(N12:N16)</f>
        <v>466302</v>
      </c>
      <c r="O17" s="77"/>
      <c r="P17" s="77"/>
      <c r="Q17" s="77"/>
      <c r="R17" s="78"/>
      <c r="S17" s="77"/>
      <c r="T17" s="77"/>
      <c r="U17" s="77"/>
      <c r="V17" s="77"/>
      <c r="W17" s="77"/>
    </row>
    <row r="18" spans="2:23" ht="25.5" customHeight="1" x14ac:dyDescent="0.6">
      <c r="B18" s="96" t="s">
        <v>56</v>
      </c>
      <c r="D18" s="96"/>
      <c r="H18" s="112"/>
      <c r="I18" s="101"/>
      <c r="J18" s="113"/>
      <c r="K18" s="111"/>
      <c r="L18" s="112"/>
      <c r="M18" s="111"/>
      <c r="N18" s="113"/>
      <c r="O18" s="77"/>
      <c r="P18" s="77"/>
      <c r="Q18" s="77"/>
      <c r="R18" s="78"/>
      <c r="S18" s="77"/>
      <c r="T18" s="77"/>
      <c r="U18" s="77"/>
      <c r="V18" s="77"/>
      <c r="W18" s="77"/>
    </row>
    <row r="19" spans="2:23" ht="24" customHeight="1" x14ac:dyDescent="0.6">
      <c r="C19" s="79" t="s">
        <v>57</v>
      </c>
      <c r="G19" s="102">
        <v>7</v>
      </c>
      <c r="H19" s="105">
        <v>10000</v>
      </c>
      <c r="I19" s="114"/>
      <c r="J19" s="106">
        <v>10000</v>
      </c>
      <c r="K19" s="101"/>
      <c r="L19" s="105">
        <v>10000</v>
      </c>
      <c r="M19" s="101"/>
      <c r="N19" s="106">
        <v>10000</v>
      </c>
      <c r="O19" s="77"/>
      <c r="P19" s="104"/>
      <c r="Q19" s="103"/>
      <c r="R19" s="78"/>
      <c r="S19" s="77"/>
      <c r="T19" s="77"/>
      <c r="U19" s="104"/>
      <c r="V19" s="77"/>
      <c r="W19" s="77"/>
    </row>
    <row r="20" spans="2:23" ht="23.4" customHeight="1" x14ac:dyDescent="0.6">
      <c r="C20" s="79" t="s">
        <v>58</v>
      </c>
      <c r="G20" s="102">
        <v>8</v>
      </c>
      <c r="H20" s="105">
        <v>0</v>
      </c>
      <c r="I20" s="114"/>
      <c r="J20" s="106">
        <v>0</v>
      </c>
      <c r="K20" s="101"/>
      <c r="L20" s="105">
        <v>669433</v>
      </c>
      <c r="M20" s="101"/>
      <c r="N20" s="106">
        <v>669433</v>
      </c>
      <c r="O20" s="77"/>
      <c r="P20" s="104"/>
      <c r="Q20" s="103"/>
      <c r="R20" s="78"/>
      <c r="S20" s="77"/>
      <c r="T20" s="77"/>
      <c r="U20" s="104"/>
      <c r="V20" s="77"/>
      <c r="W20" s="77"/>
    </row>
    <row r="21" spans="2:23" ht="24" customHeight="1" x14ac:dyDescent="0.6">
      <c r="C21" s="149" t="s">
        <v>59</v>
      </c>
      <c r="G21" s="102">
        <v>9</v>
      </c>
      <c r="H21" s="105">
        <v>1315240</v>
      </c>
      <c r="I21" s="114"/>
      <c r="J21" s="106">
        <v>1272266</v>
      </c>
      <c r="K21" s="101"/>
      <c r="L21" s="105">
        <v>913471</v>
      </c>
      <c r="M21" s="101"/>
      <c r="N21" s="106">
        <v>895087</v>
      </c>
      <c r="O21" s="115"/>
      <c r="P21" s="104"/>
      <c r="Q21" s="103"/>
      <c r="R21" s="78"/>
      <c r="S21" s="77"/>
      <c r="T21" s="104"/>
      <c r="U21" s="104"/>
      <c r="V21" s="77"/>
      <c r="W21" s="77"/>
    </row>
    <row r="22" spans="2:23" ht="24" customHeight="1" x14ac:dyDescent="0.6">
      <c r="C22" s="149" t="s">
        <v>60</v>
      </c>
      <c r="G22" s="102"/>
      <c r="H22" s="105">
        <v>681</v>
      </c>
      <c r="I22" s="114"/>
      <c r="J22" s="106">
        <v>817</v>
      </c>
      <c r="K22" s="101"/>
      <c r="L22" s="105">
        <v>107</v>
      </c>
      <c r="M22" s="101"/>
      <c r="N22" s="106">
        <v>119</v>
      </c>
      <c r="O22" s="77"/>
      <c r="P22" s="104"/>
      <c r="Q22" s="103"/>
      <c r="R22" s="78"/>
      <c r="S22" s="77"/>
      <c r="T22" s="77"/>
      <c r="U22" s="104"/>
      <c r="V22" s="77"/>
      <c r="W22" s="77"/>
    </row>
    <row r="23" spans="2:23" ht="24" customHeight="1" x14ac:dyDescent="0.6">
      <c r="C23" s="79" t="s">
        <v>61</v>
      </c>
      <c r="G23" s="102"/>
      <c r="H23" s="105">
        <v>87803</v>
      </c>
      <c r="I23" s="114"/>
      <c r="J23" s="106">
        <v>87803</v>
      </c>
      <c r="K23" s="101"/>
      <c r="L23" s="105">
        <v>0</v>
      </c>
      <c r="M23" s="101"/>
      <c r="N23" s="106">
        <v>0</v>
      </c>
      <c r="O23" s="77"/>
      <c r="P23" s="104"/>
      <c r="Q23" s="103"/>
      <c r="R23" s="78"/>
      <c r="S23" s="77"/>
      <c r="T23" s="77"/>
      <c r="U23" s="104"/>
      <c r="V23" s="77"/>
      <c r="W23" s="77"/>
    </row>
    <row r="24" spans="2:23" ht="24" customHeight="1" x14ac:dyDescent="0.6">
      <c r="C24" s="89" t="s">
        <v>62</v>
      </c>
      <c r="G24" s="102"/>
      <c r="H24" s="105">
        <f>9212-762</f>
        <v>8450</v>
      </c>
      <c r="I24" s="114"/>
      <c r="J24" s="106">
        <v>9114</v>
      </c>
      <c r="K24" s="101"/>
      <c r="L24" s="105">
        <v>8129</v>
      </c>
      <c r="M24" s="101"/>
      <c r="N24" s="106">
        <v>8736</v>
      </c>
      <c r="O24" s="115"/>
      <c r="P24" s="104"/>
      <c r="Q24" s="103"/>
      <c r="R24" s="78"/>
      <c r="S24" s="77"/>
      <c r="T24" s="104"/>
      <c r="U24" s="104"/>
      <c r="V24" s="77"/>
      <c r="W24" s="77"/>
    </row>
    <row r="25" spans="2:23" ht="24" customHeight="1" x14ac:dyDescent="0.6">
      <c r="C25" s="89" t="s">
        <v>63</v>
      </c>
      <c r="G25" s="102">
        <v>10</v>
      </c>
      <c r="H25" s="105">
        <v>55618</v>
      </c>
      <c r="I25" s="114"/>
      <c r="J25" s="106">
        <v>57742</v>
      </c>
      <c r="K25" s="101"/>
      <c r="L25" s="105">
        <v>46476</v>
      </c>
      <c r="M25" s="101"/>
      <c r="N25" s="106">
        <v>48348</v>
      </c>
      <c r="O25" s="77"/>
      <c r="P25" s="104"/>
      <c r="Q25" s="103"/>
      <c r="R25" s="78"/>
      <c r="S25" s="77"/>
      <c r="T25" s="77"/>
      <c r="U25" s="104"/>
      <c r="V25" s="77"/>
      <c r="W25" s="77"/>
    </row>
    <row r="26" spans="2:23" ht="24" customHeight="1" x14ac:dyDescent="0.6">
      <c r="C26" s="79" t="s">
        <v>64</v>
      </c>
      <c r="H26" s="108">
        <f>5187+1333+762</f>
        <v>7282</v>
      </c>
      <c r="I26" s="114"/>
      <c r="J26" s="107">
        <f>19686+1406</f>
        <v>21092</v>
      </c>
      <c r="K26" s="101"/>
      <c r="L26" s="108">
        <f>18+763</f>
        <v>781</v>
      </c>
      <c r="M26" s="101"/>
      <c r="N26" s="107">
        <f>118+643</f>
        <v>761</v>
      </c>
      <c r="O26" s="77"/>
      <c r="P26" s="104"/>
      <c r="Q26" s="103"/>
      <c r="R26" s="78"/>
      <c r="S26" s="77"/>
      <c r="T26" s="77"/>
      <c r="U26" s="104"/>
      <c r="V26" s="77"/>
      <c r="W26" s="77"/>
    </row>
    <row r="27" spans="2:23" ht="24" customHeight="1" x14ac:dyDescent="0.6">
      <c r="C27" s="96" t="s">
        <v>65</v>
      </c>
      <c r="H27" s="109">
        <f>SUM(H19:H26)</f>
        <v>1485074</v>
      </c>
      <c r="I27" s="114"/>
      <c r="J27" s="109">
        <f>SUM(J19:J26)</f>
        <v>1458834</v>
      </c>
      <c r="K27" s="101"/>
      <c r="L27" s="109">
        <f>SUM(L19:L26)</f>
        <v>1648397</v>
      </c>
      <c r="M27" s="101"/>
      <c r="N27" s="109">
        <f>SUM(N19:N26)</f>
        <v>1632484</v>
      </c>
      <c r="O27" s="77"/>
      <c r="P27" s="77"/>
      <c r="Q27" s="77"/>
      <c r="R27" s="78"/>
      <c r="S27" s="77"/>
      <c r="T27" s="77"/>
      <c r="U27" s="77"/>
      <c r="V27" s="77"/>
      <c r="W27" s="77"/>
    </row>
    <row r="28" spans="2:23" ht="25.5" customHeight="1" thickBot="1" x14ac:dyDescent="0.65">
      <c r="B28" s="96" t="s">
        <v>66</v>
      </c>
      <c r="H28" s="116">
        <f>+H17+H27</f>
        <v>1970658</v>
      </c>
      <c r="I28" s="114"/>
      <c r="J28" s="117">
        <f>+J17+J27</f>
        <v>1899335</v>
      </c>
      <c r="K28" s="111"/>
      <c r="L28" s="116">
        <f>+L17+L27</f>
        <v>2130907</v>
      </c>
      <c r="M28" s="111"/>
      <c r="N28" s="117">
        <f>+N17+N27</f>
        <v>2098786</v>
      </c>
      <c r="O28" s="77"/>
      <c r="P28" s="77"/>
      <c r="Q28" s="77"/>
      <c r="R28" s="78"/>
      <c r="S28" s="77"/>
      <c r="T28" s="77"/>
      <c r="U28" s="77"/>
      <c r="V28" s="77"/>
      <c r="W28" s="77"/>
    </row>
    <row r="29" spans="2:23" ht="23.4" thickTop="1" x14ac:dyDescent="0.6">
      <c r="H29" s="118"/>
      <c r="I29" s="114"/>
      <c r="J29" s="119"/>
      <c r="K29" s="120"/>
      <c r="L29" s="118"/>
      <c r="M29" s="120"/>
      <c r="N29" s="119"/>
      <c r="O29" s="77"/>
      <c r="P29" s="77"/>
      <c r="Q29" s="77"/>
      <c r="R29" s="78"/>
      <c r="S29" s="77"/>
      <c r="T29" s="77"/>
      <c r="U29" s="77"/>
      <c r="V29" s="77"/>
      <c r="W29" s="77"/>
    </row>
    <row r="30" spans="2:23" x14ac:dyDescent="0.6">
      <c r="I30" s="101"/>
      <c r="K30" s="101"/>
      <c r="M30" s="101"/>
      <c r="O30" s="77"/>
      <c r="P30" s="77"/>
      <c r="Q30" s="77"/>
      <c r="R30" s="78"/>
      <c r="S30" s="77"/>
      <c r="T30" s="77"/>
      <c r="U30" s="77"/>
      <c r="V30" s="77"/>
      <c r="W30" s="77"/>
    </row>
    <row r="31" spans="2:23" x14ac:dyDescent="0.6">
      <c r="I31" s="101"/>
      <c r="K31" s="101"/>
      <c r="M31" s="101"/>
      <c r="R31" s="101"/>
    </row>
    <row r="32" spans="2:23" x14ac:dyDescent="0.6">
      <c r="I32" s="101"/>
      <c r="K32" s="101"/>
      <c r="M32" s="101"/>
      <c r="R32" s="101"/>
    </row>
    <row r="33" spans="1:23" x14ac:dyDescent="0.6">
      <c r="I33" s="101"/>
      <c r="K33" s="101"/>
      <c r="M33" s="101"/>
      <c r="R33" s="101"/>
    </row>
    <row r="34" spans="1:23" x14ac:dyDescent="0.6">
      <c r="I34" s="101"/>
      <c r="K34" s="101"/>
      <c r="M34" s="101"/>
      <c r="R34" s="101"/>
    </row>
    <row r="35" spans="1:23" x14ac:dyDescent="0.6">
      <c r="I35" s="101"/>
      <c r="K35" s="101"/>
      <c r="M35" s="101"/>
      <c r="R35" s="101"/>
    </row>
    <row r="36" spans="1:23" x14ac:dyDescent="0.6">
      <c r="I36" s="101"/>
      <c r="K36" s="101"/>
      <c r="M36" s="101"/>
      <c r="R36" s="101"/>
    </row>
    <row r="37" spans="1:23" x14ac:dyDescent="0.6">
      <c r="I37" s="101"/>
      <c r="K37" s="101"/>
      <c r="M37" s="101"/>
      <c r="R37" s="101"/>
    </row>
    <row r="38" spans="1:23" x14ac:dyDescent="0.6">
      <c r="I38" s="101"/>
      <c r="K38" s="101"/>
      <c r="M38" s="101"/>
      <c r="R38" s="101"/>
    </row>
    <row r="39" spans="1:23" x14ac:dyDescent="0.6">
      <c r="I39" s="101"/>
      <c r="K39" s="101"/>
      <c r="M39" s="101"/>
      <c r="R39" s="101"/>
    </row>
    <row r="40" spans="1:23" x14ac:dyDescent="0.6">
      <c r="I40" s="101"/>
      <c r="K40" s="101"/>
      <c r="M40" s="101"/>
      <c r="R40" s="101"/>
    </row>
    <row r="41" spans="1:23" x14ac:dyDescent="0.6">
      <c r="I41" s="101"/>
      <c r="K41" s="101"/>
      <c r="M41" s="101"/>
      <c r="R41" s="101"/>
    </row>
    <row r="42" spans="1:23" ht="24.75" customHeight="1" x14ac:dyDescent="0.6">
      <c r="A42" s="96" t="s">
        <v>67</v>
      </c>
      <c r="I42" s="101"/>
      <c r="K42" s="101"/>
      <c r="M42" s="101"/>
      <c r="R42" s="101"/>
    </row>
    <row r="43" spans="1:23" ht="24.75" customHeight="1" x14ac:dyDescent="0.6">
      <c r="B43" s="96" t="s">
        <v>68</v>
      </c>
      <c r="I43" s="101"/>
      <c r="K43" s="101"/>
      <c r="M43" s="101"/>
      <c r="R43" s="101"/>
    </row>
    <row r="44" spans="1:23" ht="24.75" customHeight="1" x14ac:dyDescent="0.6">
      <c r="C44" s="122" t="s">
        <v>71</v>
      </c>
      <c r="D44" s="122"/>
      <c r="G44" s="102">
        <v>12</v>
      </c>
      <c r="H44" s="98">
        <v>60000</v>
      </c>
      <c r="I44" s="101"/>
      <c r="J44" s="100">
        <v>70000</v>
      </c>
      <c r="K44" s="101"/>
      <c r="L44" s="98">
        <v>50000</v>
      </c>
      <c r="M44" s="101"/>
      <c r="N44" s="100">
        <v>70000</v>
      </c>
      <c r="P44" s="121"/>
      <c r="Q44" s="99"/>
      <c r="R44" s="101"/>
      <c r="U44" s="121"/>
    </row>
    <row r="45" spans="1:23" ht="24.75" customHeight="1" x14ac:dyDescent="0.6">
      <c r="C45" s="89" t="s">
        <v>72</v>
      </c>
      <c r="G45" s="102">
        <v>13</v>
      </c>
      <c r="H45" s="98">
        <v>197825</v>
      </c>
      <c r="I45" s="101"/>
      <c r="J45" s="100">
        <v>240954</v>
      </c>
      <c r="K45" s="101"/>
      <c r="L45" s="98">
        <f>168940+3180</f>
        <v>172120</v>
      </c>
      <c r="M45" s="101"/>
      <c r="N45" s="100">
        <f>225821</f>
        <v>225821</v>
      </c>
      <c r="O45" s="123"/>
      <c r="P45" s="121"/>
      <c r="Q45" s="99"/>
      <c r="R45" s="101"/>
      <c r="T45" s="121"/>
      <c r="U45" s="121"/>
      <c r="W45" s="121"/>
    </row>
    <row r="46" spans="1:23" ht="22.95" customHeight="1" x14ac:dyDescent="0.6">
      <c r="C46" s="79" t="s">
        <v>73</v>
      </c>
      <c r="G46" s="102"/>
      <c r="H46" s="98">
        <v>472</v>
      </c>
      <c r="I46" s="101"/>
      <c r="J46" s="100">
        <v>440</v>
      </c>
      <c r="K46" s="101"/>
      <c r="L46" s="98">
        <v>48</v>
      </c>
      <c r="M46" s="101"/>
      <c r="N46" s="100">
        <v>47</v>
      </c>
      <c r="P46" s="121"/>
      <c r="Q46" s="99"/>
      <c r="R46" s="101"/>
      <c r="U46" s="121"/>
    </row>
    <row r="47" spans="1:23" ht="24.75" customHeight="1" x14ac:dyDescent="0.6">
      <c r="C47" s="89" t="s">
        <v>74</v>
      </c>
      <c r="H47" s="98">
        <v>44990</v>
      </c>
      <c r="I47" s="101"/>
      <c r="J47" s="100">
        <v>28895</v>
      </c>
      <c r="K47" s="101"/>
      <c r="L47" s="98">
        <v>39095</v>
      </c>
      <c r="M47" s="101"/>
      <c r="N47" s="100">
        <v>24507</v>
      </c>
      <c r="O47" s="121"/>
      <c r="P47" s="121"/>
      <c r="Q47" s="99"/>
      <c r="R47" s="101"/>
      <c r="U47" s="121"/>
      <c r="W47" s="121"/>
    </row>
    <row r="48" spans="1:23" ht="25.5" customHeight="1" x14ac:dyDescent="0.6">
      <c r="C48" s="96" t="s">
        <v>69</v>
      </c>
      <c r="H48" s="109">
        <f>SUM(H44:H47)</f>
        <v>303287</v>
      </c>
      <c r="I48" s="101"/>
      <c r="J48" s="110">
        <f>SUM(J44:J47)</f>
        <v>340289</v>
      </c>
      <c r="K48" s="120"/>
      <c r="L48" s="109">
        <f>SUM(L44:L47)</f>
        <v>261263</v>
      </c>
      <c r="M48" s="120"/>
      <c r="N48" s="110">
        <f>SUM(N44:N47)</f>
        <v>320375</v>
      </c>
      <c r="R48" s="101"/>
      <c r="W48" s="121"/>
    </row>
    <row r="49" spans="1:21" ht="25.5" customHeight="1" x14ac:dyDescent="0.6">
      <c r="B49" s="96" t="s">
        <v>70</v>
      </c>
      <c r="D49" s="96"/>
      <c r="H49" s="112"/>
      <c r="I49" s="101"/>
      <c r="J49" s="113"/>
      <c r="K49" s="120"/>
      <c r="L49" s="112"/>
      <c r="M49" s="120"/>
      <c r="N49" s="113"/>
      <c r="R49" s="101"/>
    </row>
    <row r="50" spans="1:21" ht="25.5" customHeight="1" x14ac:dyDescent="0.6">
      <c r="A50" s="96"/>
      <c r="C50" s="79" t="s">
        <v>75</v>
      </c>
      <c r="G50" s="102"/>
      <c r="H50" s="108">
        <v>266</v>
      </c>
      <c r="I50" s="78"/>
      <c r="J50" s="107">
        <v>455</v>
      </c>
      <c r="K50" s="101"/>
      <c r="L50" s="108">
        <v>62</v>
      </c>
      <c r="M50" s="101"/>
      <c r="N50" s="107">
        <v>75</v>
      </c>
      <c r="P50" s="121"/>
      <c r="Q50" s="99"/>
      <c r="R50" s="101"/>
      <c r="U50" s="121"/>
    </row>
    <row r="51" spans="1:21" ht="25.5" customHeight="1" x14ac:dyDescent="0.6">
      <c r="A51" s="96"/>
      <c r="C51" s="79" t="s">
        <v>76</v>
      </c>
      <c r="G51" s="102"/>
      <c r="H51" s="108">
        <v>57613</v>
      </c>
      <c r="I51" s="78"/>
      <c r="J51" s="107">
        <v>56019</v>
      </c>
      <c r="K51" s="101"/>
      <c r="L51" s="108">
        <v>56824</v>
      </c>
      <c r="M51" s="101"/>
      <c r="N51" s="107">
        <v>55276</v>
      </c>
      <c r="P51" s="121"/>
      <c r="Q51" s="99"/>
      <c r="R51" s="101"/>
      <c r="U51" s="121"/>
    </row>
    <row r="52" spans="1:21" ht="25.5" customHeight="1" x14ac:dyDescent="0.6">
      <c r="A52" s="96"/>
      <c r="C52" s="89" t="s">
        <v>77</v>
      </c>
      <c r="F52" s="89"/>
      <c r="H52" s="108">
        <v>1321</v>
      </c>
      <c r="I52" s="78"/>
      <c r="J52" s="107">
        <v>1321</v>
      </c>
      <c r="K52" s="101"/>
      <c r="L52" s="108">
        <v>1321</v>
      </c>
      <c r="M52" s="101"/>
      <c r="N52" s="107">
        <v>1321</v>
      </c>
      <c r="P52" s="121"/>
      <c r="Q52" s="99"/>
      <c r="R52" s="101"/>
      <c r="U52" s="121"/>
    </row>
    <row r="53" spans="1:21" ht="25.5" customHeight="1" x14ac:dyDescent="0.6">
      <c r="C53" s="96" t="s">
        <v>78</v>
      </c>
      <c r="H53" s="109">
        <f>SUM(H50:H52)</f>
        <v>59200</v>
      </c>
      <c r="I53" s="78"/>
      <c r="J53" s="110">
        <f>SUM(J50:J52)</f>
        <v>57795</v>
      </c>
      <c r="K53" s="120"/>
      <c r="L53" s="109">
        <f>SUM(L50:L52)</f>
        <v>58207</v>
      </c>
      <c r="M53" s="120"/>
      <c r="N53" s="110">
        <f>SUM(N50:N52)</f>
        <v>56672</v>
      </c>
    </row>
    <row r="54" spans="1:21" ht="25.5" customHeight="1" x14ac:dyDescent="0.6">
      <c r="B54" s="96" t="s">
        <v>79</v>
      </c>
      <c r="H54" s="109">
        <f>+H53+H48</f>
        <v>362487</v>
      </c>
      <c r="I54" s="78"/>
      <c r="J54" s="110">
        <f>+J53+J48</f>
        <v>398084</v>
      </c>
      <c r="K54" s="120"/>
      <c r="L54" s="109">
        <f>+L53+L48</f>
        <v>319470</v>
      </c>
      <c r="M54" s="120"/>
      <c r="N54" s="110">
        <f>+N53+N48</f>
        <v>377047</v>
      </c>
    </row>
    <row r="55" spans="1:21" ht="26.25" customHeight="1" x14ac:dyDescent="0.6">
      <c r="B55" s="96" t="s">
        <v>80</v>
      </c>
      <c r="I55" s="78"/>
      <c r="K55" s="101"/>
      <c r="M55" s="101"/>
    </row>
    <row r="56" spans="1:21" ht="24" customHeight="1" x14ac:dyDescent="0.6">
      <c r="C56" s="79" t="s">
        <v>81</v>
      </c>
      <c r="G56" s="102"/>
      <c r="I56" s="101"/>
      <c r="K56" s="101"/>
      <c r="M56" s="101"/>
    </row>
    <row r="57" spans="1:21" ht="24" customHeight="1" x14ac:dyDescent="0.6">
      <c r="C57" s="79" t="s">
        <v>82</v>
      </c>
      <c r="I57" s="101"/>
      <c r="K57" s="101"/>
      <c r="M57" s="101"/>
    </row>
    <row r="58" spans="1:21" ht="24" customHeight="1" x14ac:dyDescent="0.6">
      <c r="D58" s="79" t="s">
        <v>83</v>
      </c>
      <c r="H58" s="124">
        <v>300000</v>
      </c>
      <c r="I58" s="101"/>
      <c r="J58" s="125">
        <v>300000</v>
      </c>
      <c r="K58" s="101"/>
      <c r="L58" s="124">
        <v>300000</v>
      </c>
      <c r="M58" s="101"/>
      <c r="N58" s="125">
        <v>300000</v>
      </c>
    </row>
    <row r="59" spans="1:21" ht="24" customHeight="1" x14ac:dyDescent="0.6">
      <c r="C59" s="79" t="s">
        <v>84</v>
      </c>
      <c r="H59" s="108"/>
      <c r="I59" s="101"/>
      <c r="J59" s="107"/>
      <c r="K59" s="78"/>
      <c r="L59" s="108"/>
      <c r="M59" s="78"/>
      <c r="N59" s="107"/>
    </row>
    <row r="60" spans="1:21" ht="24" customHeight="1" x14ac:dyDescent="0.6">
      <c r="D60" s="79" t="s">
        <v>85</v>
      </c>
      <c r="H60" s="108">
        <v>300000</v>
      </c>
      <c r="I60" s="78"/>
      <c r="J60" s="107">
        <v>300000</v>
      </c>
      <c r="K60" s="78"/>
      <c r="L60" s="108">
        <v>300000</v>
      </c>
      <c r="M60" s="78"/>
      <c r="N60" s="107">
        <v>300000</v>
      </c>
    </row>
    <row r="61" spans="1:21" ht="24" customHeight="1" x14ac:dyDescent="0.6">
      <c r="C61" s="79" t="s">
        <v>86</v>
      </c>
      <c r="H61" s="108">
        <f>+'CE-Conso'!G32</f>
        <v>1092894</v>
      </c>
      <c r="I61" s="78"/>
      <c r="J61" s="107">
        <v>1092894</v>
      </c>
      <c r="K61" s="78"/>
      <c r="L61" s="108">
        <f>+'CE-Separate'!G30</f>
        <v>1092894</v>
      </c>
      <c r="M61" s="78"/>
      <c r="N61" s="107">
        <v>1092894</v>
      </c>
    </row>
    <row r="62" spans="1:21" ht="21" customHeight="1" x14ac:dyDescent="0.6">
      <c r="C62" s="79" t="s">
        <v>87</v>
      </c>
      <c r="H62" s="108"/>
      <c r="I62" s="78"/>
      <c r="J62" s="107"/>
      <c r="K62" s="78"/>
      <c r="L62" s="108"/>
      <c r="M62" s="78"/>
      <c r="N62" s="107"/>
    </row>
    <row r="63" spans="1:21" ht="21" customHeight="1" x14ac:dyDescent="0.6">
      <c r="C63" s="79" t="s">
        <v>88</v>
      </c>
      <c r="I63" s="101"/>
      <c r="K63" s="78"/>
      <c r="L63" s="108"/>
      <c r="M63" s="78"/>
      <c r="N63" s="107"/>
    </row>
    <row r="64" spans="1:21" ht="21" customHeight="1" x14ac:dyDescent="0.6">
      <c r="B64" s="79" t="s">
        <v>0</v>
      </c>
      <c r="D64" s="79" t="s">
        <v>89</v>
      </c>
      <c r="H64" s="108">
        <f>+'CE-Conso'!I32</f>
        <v>30000</v>
      </c>
      <c r="I64" s="78"/>
      <c r="J64" s="107">
        <v>30000</v>
      </c>
      <c r="K64" s="78"/>
      <c r="L64" s="108">
        <f>+'CE-Separate'!I30</f>
        <v>30000</v>
      </c>
      <c r="M64" s="78"/>
      <c r="N64" s="107">
        <v>30000</v>
      </c>
    </row>
    <row r="65" spans="2:14" ht="24" customHeight="1" x14ac:dyDescent="0.6">
      <c r="C65" s="79" t="s">
        <v>90</v>
      </c>
      <c r="H65" s="108">
        <f>+'CE-Conso'!K32</f>
        <v>533554</v>
      </c>
      <c r="I65" s="78"/>
      <c r="J65" s="107">
        <f>+'CE-Conso'!K14</f>
        <v>426925</v>
      </c>
      <c r="K65" s="78"/>
      <c r="L65" s="108">
        <f>+'CE-Separate'!K30</f>
        <v>388543</v>
      </c>
      <c r="M65" s="78"/>
      <c r="N65" s="107">
        <f>+'CE-Separate'!K12</f>
        <v>298845</v>
      </c>
    </row>
    <row r="66" spans="2:14" ht="24" customHeight="1" x14ac:dyDescent="0.6">
      <c r="C66" s="89" t="s">
        <v>91</v>
      </c>
      <c r="H66" s="108">
        <f>+'CE-Conso'!M32</f>
        <v>-353682</v>
      </c>
      <c r="I66" s="78"/>
      <c r="J66" s="108">
        <f>+'CE-Conso'!M14</f>
        <v>-353682</v>
      </c>
      <c r="K66" s="78"/>
      <c r="L66" s="108">
        <v>0</v>
      </c>
      <c r="M66" s="78"/>
      <c r="N66" s="107">
        <v>0</v>
      </c>
    </row>
    <row r="67" spans="2:14" s="96" customFormat="1" ht="24" customHeight="1" x14ac:dyDescent="0.6">
      <c r="C67" s="150" t="s">
        <v>92</v>
      </c>
      <c r="G67" s="126"/>
      <c r="H67" s="127">
        <f>SUM(H60:H66)</f>
        <v>1602766</v>
      </c>
      <c r="I67" s="78"/>
      <c r="J67" s="128">
        <f>SUM(J60:J66)</f>
        <v>1496137</v>
      </c>
      <c r="K67" s="111"/>
      <c r="L67" s="127">
        <f>SUM(L60:L66)</f>
        <v>1811437</v>
      </c>
      <c r="M67" s="111"/>
      <c r="N67" s="128">
        <f>SUM(N60:N66)</f>
        <v>1721739</v>
      </c>
    </row>
    <row r="68" spans="2:14" ht="24" customHeight="1" x14ac:dyDescent="0.6">
      <c r="C68" s="79" t="s">
        <v>93</v>
      </c>
      <c r="H68" s="108">
        <f>+'CE-Conso'!Q32</f>
        <v>5405</v>
      </c>
      <c r="I68" s="78"/>
      <c r="J68" s="107">
        <f>+'CE-Conso'!Q14</f>
        <v>5114</v>
      </c>
      <c r="K68" s="78"/>
      <c r="L68" s="108">
        <v>0</v>
      </c>
      <c r="M68" s="78"/>
      <c r="N68" s="107">
        <v>0</v>
      </c>
    </row>
    <row r="69" spans="2:14" ht="25.5" customHeight="1" x14ac:dyDescent="0.6">
      <c r="C69" s="96" t="s">
        <v>94</v>
      </c>
      <c r="H69" s="109">
        <f>SUM(H67:H68)</f>
        <v>1608171</v>
      </c>
      <c r="I69" s="78"/>
      <c r="J69" s="110">
        <f>SUM(J67:J68)</f>
        <v>1501251</v>
      </c>
      <c r="K69" s="120"/>
      <c r="L69" s="109">
        <f>SUM(L67:L68)</f>
        <v>1811437</v>
      </c>
      <c r="M69" s="120"/>
      <c r="N69" s="110">
        <f>SUM(N67:N68)</f>
        <v>1721739</v>
      </c>
    </row>
    <row r="70" spans="2:14" ht="25.5" customHeight="1" thickBot="1" x14ac:dyDescent="0.65">
      <c r="B70" s="96" t="s">
        <v>95</v>
      </c>
      <c r="H70" s="116">
        <f>+H69+H54</f>
        <v>1970658</v>
      </c>
      <c r="I70" s="78"/>
      <c r="J70" s="117">
        <f>+J69+J54</f>
        <v>1899335</v>
      </c>
      <c r="K70" s="111"/>
      <c r="L70" s="116">
        <f>+L69+L54</f>
        <v>2130907</v>
      </c>
      <c r="M70" s="111"/>
      <c r="N70" s="117">
        <f>+N69+N54</f>
        <v>2098786</v>
      </c>
    </row>
    <row r="71" spans="2:14" ht="27" customHeight="1" thickTop="1" x14ac:dyDescent="0.6">
      <c r="I71" s="129"/>
    </row>
    <row r="72" spans="2:14" ht="27" customHeight="1" x14ac:dyDescent="0.6">
      <c r="I72" s="101"/>
      <c r="K72" s="101"/>
    </row>
    <row r="73" spans="2:14" x14ac:dyDescent="0.6">
      <c r="I73" s="101"/>
      <c r="K73" s="101"/>
    </row>
    <row r="74" spans="2:14" ht="30.75" customHeight="1" x14ac:dyDescent="0.6">
      <c r="I74" s="101"/>
      <c r="K74" s="101"/>
    </row>
  </sheetData>
  <sheetProtection formatCells="0" formatColumns="0" formatRows="0" insertColumns="0" insertRows="0" insertHyperlinks="0" deleteColumns="0" deleteRows="0" sort="0" autoFilter="0" pivotTables="0"/>
  <mergeCells count="8">
    <mergeCell ref="Q10:U10"/>
    <mergeCell ref="A1:N1"/>
    <mergeCell ref="A2:N2"/>
    <mergeCell ref="A3:N3"/>
    <mergeCell ref="L5:N5"/>
    <mergeCell ref="H5:J5"/>
    <mergeCell ref="H6:J6"/>
    <mergeCell ref="L6:N6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85"/>
  <sheetViews>
    <sheetView view="pageBreakPreview" topLeftCell="A28" zoomScale="90" zoomScaleSheetLayoutView="90" workbookViewId="0">
      <selection activeCell="A21" sqref="A21:XFD21"/>
    </sheetView>
  </sheetViews>
  <sheetFormatPr defaultColWidth="9.109375" defaultRowHeight="22.8" x14ac:dyDescent="0.6"/>
  <cols>
    <col min="1" max="1" width="2.21875" style="79" customWidth="1"/>
    <col min="2" max="2" width="3" style="79" customWidth="1"/>
    <col min="3" max="3" width="57.109375" style="79" customWidth="1"/>
    <col min="4" max="4" width="6.33203125" style="97" customWidth="1"/>
    <col min="5" max="5" width="15" style="98" customWidth="1"/>
    <col min="6" max="6" width="1.33203125" style="129" customWidth="1"/>
    <col min="7" max="7" width="15" style="98" customWidth="1"/>
    <col min="8" max="8" width="1.109375" style="129" customWidth="1"/>
    <col min="9" max="9" width="15" style="98" customWidth="1"/>
    <col min="10" max="10" width="1.5546875" style="129" customWidth="1"/>
    <col min="11" max="11" width="15" style="98" customWidth="1"/>
    <col min="12" max="12" width="9.33203125" style="79" customWidth="1"/>
    <col min="13" max="13" width="14.88671875" style="79" bestFit="1" customWidth="1"/>
    <col min="14" max="16384" width="9.109375" style="79"/>
  </cols>
  <sheetData>
    <row r="1" spans="1:14" s="96" customFormat="1" ht="28.5" customHeight="1" x14ac:dyDescent="0.6">
      <c r="A1" s="231" t="s">
        <v>35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4" s="96" customFormat="1" x14ac:dyDescent="0.6">
      <c r="A2" s="232" t="s">
        <v>96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4" s="96" customFormat="1" x14ac:dyDescent="0.6">
      <c r="A3" s="226" t="s">
        <v>197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</row>
    <row r="4" spans="1:14" s="96" customFormat="1" x14ac:dyDescent="0.6">
      <c r="A4" s="134"/>
      <c r="B4" s="134"/>
      <c r="C4" s="134"/>
      <c r="D4" s="134"/>
      <c r="E4" s="80"/>
      <c r="F4" s="194"/>
      <c r="G4" s="80"/>
      <c r="H4" s="194"/>
      <c r="I4" s="195"/>
      <c r="J4" s="194"/>
      <c r="K4" s="151" t="s">
        <v>38</v>
      </c>
    </row>
    <row r="5" spans="1:14" s="96" customFormat="1" x14ac:dyDescent="0.6">
      <c r="A5" s="134"/>
      <c r="B5" s="134"/>
      <c r="C5" s="134"/>
      <c r="D5" s="134"/>
      <c r="E5" s="80"/>
      <c r="F5" s="194"/>
      <c r="G5" s="80"/>
      <c r="H5" s="194"/>
      <c r="I5" s="195"/>
      <c r="J5" s="194"/>
      <c r="K5" s="152" t="s">
        <v>40</v>
      </c>
    </row>
    <row r="6" spans="1:14" s="96" customFormat="1" x14ac:dyDescent="0.6">
      <c r="A6" s="134"/>
      <c r="B6" s="134"/>
      <c r="C6" s="134"/>
      <c r="D6" s="134"/>
      <c r="E6" s="80"/>
      <c r="F6" s="194"/>
      <c r="G6" s="80"/>
      <c r="H6" s="194"/>
      <c r="I6" s="195"/>
      <c r="J6" s="194"/>
      <c r="K6" s="138" t="s">
        <v>37</v>
      </c>
    </row>
    <row r="7" spans="1:14" s="96" customFormat="1" x14ac:dyDescent="0.6">
      <c r="A7" s="83"/>
      <c r="B7" s="83"/>
      <c r="C7" s="83"/>
      <c r="D7" s="83"/>
      <c r="E7" s="233" t="s">
        <v>41</v>
      </c>
      <c r="F7" s="233"/>
      <c r="G7" s="233"/>
      <c r="H7" s="135"/>
      <c r="I7" s="234" t="s">
        <v>97</v>
      </c>
      <c r="J7" s="234"/>
      <c r="K7" s="234"/>
    </row>
    <row r="8" spans="1:14" s="96" customFormat="1" x14ac:dyDescent="0.6">
      <c r="A8" s="144"/>
      <c r="B8" s="144"/>
      <c r="C8" s="144"/>
      <c r="D8" s="144"/>
      <c r="E8" s="229" t="s">
        <v>43</v>
      </c>
      <c r="F8" s="229"/>
      <c r="G8" s="229"/>
      <c r="H8" s="145"/>
      <c r="I8" s="230" t="s">
        <v>43</v>
      </c>
      <c r="J8" s="230"/>
      <c r="K8" s="230"/>
    </row>
    <row r="9" spans="1:14" x14ac:dyDescent="0.6">
      <c r="A9" s="196"/>
      <c r="B9" s="196"/>
      <c r="C9" s="196"/>
      <c r="D9" s="85" t="s">
        <v>44</v>
      </c>
      <c r="E9" s="146" t="s">
        <v>46</v>
      </c>
      <c r="F9" s="153"/>
      <c r="G9" s="146" t="s">
        <v>45</v>
      </c>
      <c r="H9" s="153"/>
      <c r="I9" s="146" t="s">
        <v>46</v>
      </c>
      <c r="J9" s="153"/>
      <c r="K9" s="146" t="s">
        <v>45</v>
      </c>
    </row>
    <row r="10" spans="1:14" ht="6" customHeight="1" x14ac:dyDescent="0.6">
      <c r="C10" s="96"/>
      <c r="E10" s="91"/>
      <c r="F10" s="197"/>
      <c r="G10" s="91"/>
      <c r="H10" s="197"/>
      <c r="I10" s="91"/>
      <c r="J10" s="197"/>
      <c r="K10" s="198"/>
    </row>
    <row r="11" spans="1:14" x14ac:dyDescent="0.6">
      <c r="A11" s="154" t="s">
        <v>98</v>
      </c>
      <c r="C11" s="96"/>
      <c r="E11" s="91"/>
      <c r="F11" s="197"/>
      <c r="G11" s="91"/>
      <c r="H11" s="197"/>
      <c r="I11" s="91"/>
      <c r="J11" s="197"/>
      <c r="K11" s="198"/>
    </row>
    <row r="12" spans="1:14" x14ac:dyDescent="0.6">
      <c r="B12" s="89" t="s">
        <v>99</v>
      </c>
      <c r="E12" s="199">
        <v>505427</v>
      </c>
      <c r="F12" s="101"/>
      <c r="G12" s="199">
        <v>447230</v>
      </c>
      <c r="H12" s="101"/>
      <c r="I12" s="199">
        <v>440490</v>
      </c>
      <c r="J12" s="101"/>
      <c r="K12" s="199">
        <v>412254</v>
      </c>
      <c r="M12" s="99"/>
      <c r="N12" s="99"/>
    </row>
    <row r="13" spans="1:14" x14ac:dyDescent="0.6">
      <c r="B13" s="89" t="s">
        <v>100</v>
      </c>
      <c r="E13" s="199">
        <v>8</v>
      </c>
      <c r="F13" s="101"/>
      <c r="G13" s="199">
        <v>71</v>
      </c>
      <c r="H13" s="101"/>
      <c r="I13" s="199">
        <v>372</v>
      </c>
      <c r="J13" s="101"/>
      <c r="K13" s="199">
        <v>602</v>
      </c>
      <c r="L13" s="99"/>
      <c r="M13" s="199"/>
      <c r="N13" s="99"/>
    </row>
    <row r="14" spans="1:14" x14ac:dyDescent="0.6">
      <c r="B14" s="79" t="s">
        <v>101</v>
      </c>
      <c r="E14" s="108">
        <v>4990</v>
      </c>
      <c r="F14" s="101"/>
      <c r="G14" s="108">
        <v>6209</v>
      </c>
      <c r="H14" s="101"/>
      <c r="I14" s="108">
        <v>4479</v>
      </c>
      <c r="J14" s="101"/>
      <c r="K14" s="108">
        <v>5840</v>
      </c>
      <c r="M14" s="108"/>
      <c r="N14" s="99"/>
    </row>
    <row r="15" spans="1:14" s="154" customFormat="1" x14ac:dyDescent="0.6">
      <c r="A15" s="79"/>
      <c r="B15" s="154" t="s">
        <v>102</v>
      </c>
      <c r="D15" s="200"/>
      <c r="E15" s="201">
        <f>SUM(E12:E14)</f>
        <v>510425</v>
      </c>
      <c r="F15" s="101"/>
      <c r="G15" s="201">
        <f>SUM(G12:G14)</f>
        <v>453510</v>
      </c>
      <c r="H15" s="101"/>
      <c r="I15" s="201">
        <f>SUM(I12:I14)</f>
        <v>445341</v>
      </c>
      <c r="J15" s="101"/>
      <c r="K15" s="201">
        <f>SUM(K12:K14)</f>
        <v>418696</v>
      </c>
    </row>
    <row r="16" spans="1:14" s="154" customFormat="1" x14ac:dyDescent="0.6">
      <c r="A16" s="154" t="s">
        <v>103</v>
      </c>
      <c r="D16" s="200"/>
      <c r="E16" s="202"/>
      <c r="F16" s="203"/>
      <c r="G16" s="202"/>
      <c r="H16" s="203"/>
      <c r="I16" s="202"/>
      <c r="J16" s="203"/>
      <c r="K16" s="202"/>
    </row>
    <row r="17" spans="1:14" x14ac:dyDescent="0.6">
      <c r="A17" s="154"/>
      <c r="B17" s="89" t="s">
        <v>104</v>
      </c>
      <c r="E17" s="199">
        <v>337318</v>
      </c>
      <c r="F17" s="101"/>
      <c r="G17" s="199">
        <v>304704</v>
      </c>
      <c r="H17" s="101"/>
      <c r="I17" s="199">
        <v>302269</v>
      </c>
      <c r="J17" s="101"/>
      <c r="K17" s="199">
        <v>290026</v>
      </c>
      <c r="M17" s="204"/>
      <c r="N17" s="99"/>
    </row>
    <row r="18" spans="1:14" x14ac:dyDescent="0.6">
      <c r="B18" s="79" t="s">
        <v>105</v>
      </c>
      <c r="E18" s="108">
        <v>39115</v>
      </c>
      <c r="F18" s="78"/>
      <c r="G18" s="108">
        <v>44630</v>
      </c>
      <c r="H18" s="78"/>
      <c r="I18" s="108">
        <v>30675</v>
      </c>
      <c r="J18" s="78"/>
      <c r="K18" s="108">
        <v>35257</v>
      </c>
      <c r="M18" s="205"/>
      <c r="N18" s="99"/>
    </row>
    <row r="19" spans="1:14" x14ac:dyDescent="0.6">
      <c r="B19" s="88" t="s">
        <v>106</v>
      </c>
      <c r="D19" s="102"/>
      <c r="E19" s="206">
        <v>289</v>
      </c>
      <c r="F19" s="78"/>
      <c r="G19" s="206">
        <v>32</v>
      </c>
      <c r="H19" s="78"/>
      <c r="I19" s="206">
        <v>259</v>
      </c>
      <c r="J19" s="78"/>
      <c r="K19" s="206">
        <v>3</v>
      </c>
      <c r="M19" s="204"/>
      <c r="N19" s="99"/>
    </row>
    <row r="20" spans="1:14" s="154" customFormat="1" x14ac:dyDescent="0.6">
      <c r="A20" s="207"/>
      <c r="B20" s="154" t="s">
        <v>107</v>
      </c>
      <c r="D20" s="208"/>
      <c r="E20" s="201">
        <f>SUM(E17:E19)</f>
        <v>376722</v>
      </c>
      <c r="F20" s="203"/>
      <c r="G20" s="201">
        <f>SUM(G17:G19)</f>
        <v>349366</v>
      </c>
      <c r="H20" s="203"/>
      <c r="I20" s="201">
        <f>SUM(I17:I19)</f>
        <v>333203</v>
      </c>
      <c r="J20" s="203"/>
      <c r="K20" s="201">
        <f>SUM(K17:K19)</f>
        <v>325286</v>
      </c>
    </row>
    <row r="21" spans="1:14" ht="24.75" customHeight="1" x14ac:dyDescent="0.6">
      <c r="A21" s="154" t="s">
        <v>108</v>
      </c>
      <c r="B21" s="96"/>
      <c r="E21" s="112">
        <f>+E15-E20</f>
        <v>133703</v>
      </c>
      <c r="F21" s="111"/>
      <c r="G21" s="112">
        <f>+G15-G20</f>
        <v>104144</v>
      </c>
      <c r="H21" s="111"/>
      <c r="I21" s="112">
        <f>+I15-I20</f>
        <v>112138</v>
      </c>
      <c r="J21" s="111"/>
      <c r="K21" s="112">
        <f>+K15-K20</f>
        <v>93410</v>
      </c>
    </row>
    <row r="22" spans="1:14" ht="24.75" customHeight="1" x14ac:dyDescent="0.6">
      <c r="A22" s="89" t="s">
        <v>109</v>
      </c>
      <c r="B22" s="96"/>
      <c r="D22" s="102">
        <v>14</v>
      </c>
      <c r="E22" s="108">
        <v>-26783</v>
      </c>
      <c r="F22" s="111"/>
      <c r="G22" s="108">
        <v>-21223</v>
      </c>
      <c r="H22" s="111"/>
      <c r="I22" s="108">
        <v>-22440</v>
      </c>
      <c r="J22" s="111"/>
      <c r="K22" s="108">
        <v>-19178</v>
      </c>
      <c r="L22" s="99"/>
      <c r="M22" s="99"/>
      <c r="N22" s="99"/>
    </row>
    <row r="23" spans="1:14" ht="24.75" customHeight="1" x14ac:dyDescent="0.6">
      <c r="A23" s="155" t="s">
        <v>110</v>
      </c>
      <c r="B23" s="96"/>
      <c r="E23" s="127">
        <f>SUM(E21:E22)</f>
        <v>106920</v>
      </c>
      <c r="F23" s="111"/>
      <c r="G23" s="127">
        <f>SUM(G21:G22)</f>
        <v>82921</v>
      </c>
      <c r="H23" s="111"/>
      <c r="I23" s="127">
        <f>SUM(I21:I22)</f>
        <v>89698</v>
      </c>
      <c r="J23" s="111"/>
      <c r="K23" s="127">
        <f>SUM(K21:K22)</f>
        <v>74232</v>
      </c>
    </row>
    <row r="24" spans="1:14" x14ac:dyDescent="0.6">
      <c r="A24" s="156" t="s">
        <v>111</v>
      </c>
      <c r="B24" s="96"/>
      <c r="D24" s="209"/>
      <c r="E24" s="202"/>
      <c r="F24" s="203"/>
      <c r="G24" s="202"/>
      <c r="H24" s="203"/>
      <c r="I24" s="202"/>
      <c r="J24" s="203"/>
      <c r="K24" s="202"/>
    </row>
    <row r="25" spans="1:14" x14ac:dyDescent="0.6">
      <c r="B25" s="156" t="s">
        <v>112</v>
      </c>
      <c r="D25" s="209"/>
      <c r="E25" s="108"/>
      <c r="F25" s="111"/>
      <c r="G25" s="112"/>
      <c r="H25" s="111"/>
      <c r="I25" s="108"/>
      <c r="J25" s="111"/>
      <c r="K25" s="108"/>
    </row>
    <row r="26" spans="1:14" x14ac:dyDescent="0.6">
      <c r="A26" s="156"/>
      <c r="B26" s="156"/>
      <c r="C26" s="156" t="s">
        <v>113</v>
      </c>
      <c r="D26" s="209"/>
      <c r="E26" s="108"/>
      <c r="F26" s="78"/>
      <c r="G26" s="108"/>
      <c r="H26" s="78"/>
      <c r="I26" s="108"/>
      <c r="J26" s="78"/>
      <c r="K26" s="108"/>
    </row>
    <row r="27" spans="1:14" x14ac:dyDescent="0.6">
      <c r="A27" s="156"/>
      <c r="C27" s="157" t="s">
        <v>114</v>
      </c>
      <c r="D27" s="102"/>
      <c r="E27" s="206">
        <v>0</v>
      </c>
      <c r="F27" s="78"/>
      <c r="G27" s="206">
        <v>-7</v>
      </c>
      <c r="H27" s="78"/>
      <c r="I27" s="206">
        <v>0</v>
      </c>
      <c r="J27" s="78"/>
      <c r="K27" s="206">
        <v>0</v>
      </c>
      <c r="M27" s="99"/>
    </row>
    <row r="28" spans="1:14" x14ac:dyDescent="0.6">
      <c r="A28" s="156"/>
      <c r="B28" s="158" t="s">
        <v>115</v>
      </c>
      <c r="C28" s="159"/>
      <c r="D28" s="209"/>
      <c r="E28" s="108"/>
      <c r="F28" s="78"/>
      <c r="G28" s="108"/>
      <c r="H28" s="78"/>
      <c r="I28" s="108"/>
      <c r="J28" s="78"/>
      <c r="K28" s="108"/>
      <c r="M28" s="99"/>
    </row>
    <row r="29" spans="1:14" x14ac:dyDescent="0.6">
      <c r="A29" s="156"/>
      <c r="B29" s="160"/>
      <c r="C29" s="158" t="s">
        <v>116</v>
      </c>
      <c r="D29" s="209"/>
      <c r="E29" s="210">
        <f>SUM(E27)</f>
        <v>0</v>
      </c>
      <c r="F29" s="203"/>
      <c r="G29" s="210">
        <f>SUM(G27)</f>
        <v>-7</v>
      </c>
      <c r="H29" s="203"/>
      <c r="I29" s="210">
        <f>SUM(I27)</f>
        <v>0</v>
      </c>
      <c r="J29" s="203"/>
      <c r="K29" s="210">
        <f>SUM(K27)</f>
        <v>0</v>
      </c>
      <c r="M29" s="99"/>
    </row>
    <row r="30" spans="1:14" s="154" customFormat="1" x14ac:dyDescent="0.6">
      <c r="A30" s="156" t="s">
        <v>117</v>
      </c>
      <c r="B30" s="160"/>
      <c r="D30" s="211"/>
    </row>
    <row r="31" spans="1:14" s="154" customFormat="1" x14ac:dyDescent="0.6">
      <c r="A31" s="156"/>
      <c r="B31" s="161" t="s">
        <v>118</v>
      </c>
      <c r="D31" s="211"/>
      <c r="E31" s="202">
        <f>+E29</f>
        <v>0</v>
      </c>
      <c r="F31" s="203"/>
      <c r="G31" s="202">
        <f>+G29</f>
        <v>-7</v>
      </c>
      <c r="H31" s="203"/>
      <c r="I31" s="202">
        <f>+I29</f>
        <v>0</v>
      </c>
      <c r="J31" s="203"/>
      <c r="K31" s="202">
        <f>+K29</f>
        <v>0</v>
      </c>
    </row>
    <row r="32" spans="1:14" ht="23.4" thickBot="1" x14ac:dyDescent="0.65">
      <c r="A32" s="156" t="s">
        <v>119</v>
      </c>
      <c r="E32" s="212">
        <f>+E23+E31</f>
        <v>106920</v>
      </c>
      <c r="F32" s="203"/>
      <c r="G32" s="212">
        <f>+G23+G31</f>
        <v>82914</v>
      </c>
      <c r="H32" s="203"/>
      <c r="I32" s="212">
        <f>+I23+I31</f>
        <v>89698</v>
      </c>
      <c r="J32" s="203"/>
      <c r="K32" s="212">
        <f>+K23+K31</f>
        <v>74232</v>
      </c>
    </row>
    <row r="33" spans="1:11" ht="23.4" thickTop="1" x14ac:dyDescent="0.6">
      <c r="A33" s="96"/>
      <c r="E33" s="202"/>
      <c r="F33" s="101"/>
      <c r="H33" s="101"/>
      <c r="I33" s="202"/>
      <c r="J33" s="101"/>
      <c r="K33" s="202"/>
    </row>
    <row r="34" spans="1:11" x14ac:dyDescent="0.6">
      <c r="A34" s="162" t="s">
        <v>120</v>
      </c>
      <c r="B34" s="163"/>
      <c r="C34" s="163"/>
      <c r="E34" s="202"/>
      <c r="F34" s="101"/>
      <c r="H34" s="101"/>
      <c r="I34" s="202"/>
      <c r="J34" s="101"/>
      <c r="K34" s="202"/>
    </row>
    <row r="35" spans="1:11" x14ac:dyDescent="0.6">
      <c r="A35" s="164"/>
      <c r="B35" s="163" t="s">
        <v>121</v>
      </c>
      <c r="C35" s="165"/>
      <c r="E35" s="213">
        <f>+E37-E36</f>
        <v>106629</v>
      </c>
      <c r="F35" s="101"/>
      <c r="G35" s="213">
        <f>+G37-G36</f>
        <v>82774</v>
      </c>
      <c r="H35" s="101"/>
      <c r="I35" s="202"/>
      <c r="J35" s="101"/>
      <c r="K35" s="202"/>
    </row>
    <row r="36" spans="1:11" x14ac:dyDescent="0.6">
      <c r="A36" s="164"/>
      <c r="B36" s="163" t="s">
        <v>93</v>
      </c>
      <c r="C36" s="163"/>
      <c r="E36" s="213">
        <v>291</v>
      </c>
      <c r="F36" s="101"/>
      <c r="G36" s="213">
        <v>147</v>
      </c>
      <c r="H36" s="101"/>
      <c r="I36" s="202"/>
      <c r="J36" s="101"/>
      <c r="K36" s="202"/>
    </row>
    <row r="37" spans="1:11" s="96" customFormat="1" ht="23.4" thickBot="1" x14ac:dyDescent="0.65">
      <c r="A37" s="161"/>
      <c r="B37" s="166"/>
      <c r="C37" s="167" t="s">
        <v>122</v>
      </c>
      <c r="D37" s="126"/>
      <c r="E37" s="212">
        <f>+E23</f>
        <v>106920</v>
      </c>
      <c r="F37" s="205"/>
      <c r="G37" s="212">
        <f>+G23</f>
        <v>82921</v>
      </c>
      <c r="H37" s="205"/>
      <c r="I37" s="202"/>
      <c r="J37" s="120"/>
      <c r="K37" s="202"/>
    </row>
    <row r="38" spans="1:11" ht="23.4" thickTop="1" x14ac:dyDescent="0.6">
      <c r="A38" s="162"/>
      <c r="B38" s="166"/>
      <c r="C38" s="166"/>
      <c r="D38" s="166"/>
      <c r="E38" s="202"/>
      <c r="F38" s="101"/>
      <c r="H38" s="101"/>
      <c r="I38" s="202"/>
      <c r="J38" s="101"/>
      <c r="K38" s="202"/>
    </row>
    <row r="39" spans="1:11" x14ac:dyDescent="0.6">
      <c r="A39" s="162" t="s">
        <v>123</v>
      </c>
      <c r="B39" s="163"/>
      <c r="C39" s="163"/>
      <c r="E39" s="202"/>
      <c r="F39" s="101"/>
      <c r="H39" s="101"/>
      <c r="I39" s="202"/>
      <c r="J39" s="101"/>
      <c r="K39" s="202"/>
    </row>
    <row r="40" spans="1:11" x14ac:dyDescent="0.6">
      <c r="A40" s="164"/>
      <c r="B40" s="163" t="s">
        <v>121</v>
      </c>
      <c r="C40" s="165"/>
      <c r="E40" s="213">
        <f>+E42-E41</f>
        <v>106629</v>
      </c>
      <c r="F40" s="101"/>
      <c r="G40" s="213">
        <f>+G42-G41</f>
        <v>82767</v>
      </c>
      <c r="H40" s="101"/>
      <c r="I40" s="202"/>
      <c r="J40" s="101"/>
      <c r="K40" s="202"/>
    </row>
    <row r="41" spans="1:11" x14ac:dyDescent="0.6">
      <c r="A41" s="164"/>
      <c r="B41" s="163" t="s">
        <v>93</v>
      </c>
      <c r="C41" s="163"/>
      <c r="E41" s="213">
        <v>291</v>
      </c>
      <c r="F41" s="101"/>
      <c r="G41" s="213">
        <v>147</v>
      </c>
      <c r="H41" s="101"/>
      <c r="I41" s="202"/>
      <c r="J41" s="101"/>
      <c r="K41" s="202"/>
    </row>
    <row r="42" spans="1:11" s="96" customFormat="1" ht="23.4" thickBot="1" x14ac:dyDescent="0.65">
      <c r="A42" s="161"/>
      <c r="B42" s="166"/>
      <c r="C42" s="167" t="s">
        <v>122</v>
      </c>
      <c r="D42" s="126"/>
      <c r="E42" s="212">
        <f>+E32</f>
        <v>106920</v>
      </c>
      <c r="F42" s="205"/>
      <c r="G42" s="212">
        <f>+G32</f>
        <v>82914</v>
      </c>
      <c r="H42" s="205"/>
      <c r="I42" s="202"/>
      <c r="J42" s="120"/>
      <c r="K42" s="202"/>
    </row>
    <row r="43" spans="1:11" ht="23.4" thickTop="1" x14ac:dyDescent="0.6">
      <c r="A43" s="161"/>
      <c r="B43" s="166"/>
      <c r="C43" s="166"/>
      <c r="E43" s="202"/>
      <c r="F43" s="205"/>
      <c r="G43" s="214"/>
      <c r="H43" s="205"/>
      <c r="I43" s="202"/>
      <c r="J43" s="101"/>
      <c r="K43" s="202"/>
    </row>
    <row r="44" spans="1:11" x14ac:dyDescent="0.6">
      <c r="A44" s="79" t="s">
        <v>124</v>
      </c>
      <c r="D44" s="102"/>
      <c r="E44" s="215">
        <f>+E35/BS!H60</f>
        <v>0.35543000000000002</v>
      </c>
      <c r="F44" s="101"/>
      <c r="G44" s="101">
        <f>+G35/BS!J60</f>
        <v>0.27591333333333334</v>
      </c>
      <c r="H44" s="101"/>
      <c r="I44" s="215">
        <f>+ROUND(I23/BS!J60,2)</f>
        <v>0.3</v>
      </c>
      <c r="J44" s="215"/>
      <c r="K44" s="215">
        <f>+K23/BS!N60</f>
        <v>0.24743999999999999</v>
      </c>
    </row>
    <row r="45" spans="1:11" x14ac:dyDescent="0.6">
      <c r="F45" s="99"/>
      <c r="H45" s="99"/>
      <c r="J45" s="99"/>
    </row>
    <row r="46" spans="1:11" x14ac:dyDescent="0.6">
      <c r="F46" s="99"/>
      <c r="H46" s="99"/>
      <c r="J46" s="99"/>
    </row>
    <row r="47" spans="1:11" x14ac:dyDescent="0.6">
      <c r="F47" s="99"/>
      <c r="H47" s="99"/>
      <c r="J47" s="99"/>
    </row>
    <row r="48" spans="1:11" x14ac:dyDescent="0.6">
      <c r="F48" s="99"/>
      <c r="H48" s="99"/>
      <c r="J48" s="99"/>
    </row>
    <row r="49" spans="1:10" x14ac:dyDescent="0.6">
      <c r="F49" s="99"/>
      <c r="H49" s="99"/>
      <c r="J49" s="99"/>
    </row>
    <row r="50" spans="1:10" x14ac:dyDescent="0.6">
      <c r="F50" s="99"/>
      <c r="H50" s="99"/>
      <c r="J50" s="99"/>
    </row>
    <row r="51" spans="1:10" x14ac:dyDescent="0.6">
      <c r="F51" s="99"/>
      <c r="H51" s="99"/>
      <c r="J51" s="99"/>
    </row>
    <row r="52" spans="1:10" x14ac:dyDescent="0.6">
      <c r="F52" s="99"/>
      <c r="H52" s="99"/>
      <c r="J52" s="99"/>
    </row>
    <row r="53" spans="1:10" ht="44.25" customHeight="1" x14ac:dyDescent="0.6">
      <c r="D53" s="216"/>
      <c r="F53" s="99"/>
      <c r="H53" s="99"/>
      <c r="J53" s="99"/>
    </row>
    <row r="54" spans="1:10" ht="27" customHeight="1" x14ac:dyDescent="0.6">
      <c r="B54" s="89"/>
      <c r="C54" s="89"/>
      <c r="D54" s="89"/>
      <c r="F54" s="99"/>
      <c r="H54" s="99"/>
      <c r="J54" s="99"/>
    </row>
    <row r="55" spans="1:10" ht="27" customHeight="1" x14ac:dyDescent="0.6">
      <c r="B55" s="89"/>
      <c r="C55" s="89"/>
      <c r="D55" s="89"/>
      <c r="F55" s="99"/>
      <c r="H55" s="99"/>
      <c r="J55" s="99"/>
    </row>
    <row r="56" spans="1:10" x14ac:dyDescent="0.6">
      <c r="A56" s="89"/>
      <c r="B56" s="89"/>
      <c r="C56" s="89"/>
      <c r="D56" s="89"/>
      <c r="F56" s="99"/>
      <c r="H56" s="99"/>
      <c r="J56" s="99"/>
    </row>
    <row r="57" spans="1:10" x14ac:dyDescent="0.6">
      <c r="A57" s="89"/>
      <c r="B57" s="89"/>
      <c r="C57" s="89"/>
      <c r="D57" s="89"/>
      <c r="F57" s="99"/>
      <c r="H57" s="99"/>
      <c r="J57" s="99"/>
    </row>
    <row r="58" spans="1:10" x14ac:dyDescent="0.6">
      <c r="A58" s="89"/>
      <c r="B58" s="89"/>
      <c r="C58" s="89"/>
      <c r="D58" s="89"/>
      <c r="F58" s="99"/>
      <c r="H58" s="99"/>
      <c r="J58" s="99"/>
    </row>
    <row r="59" spans="1:10" x14ac:dyDescent="0.6">
      <c r="A59" s="89"/>
      <c r="B59" s="89"/>
      <c r="C59" s="89"/>
      <c r="D59" s="89"/>
      <c r="F59" s="99"/>
      <c r="H59" s="99"/>
      <c r="J59" s="99"/>
    </row>
    <row r="60" spans="1:10" x14ac:dyDescent="0.6">
      <c r="A60" s="89"/>
      <c r="B60" s="89"/>
      <c r="C60" s="89"/>
      <c r="D60" s="89"/>
      <c r="F60" s="99"/>
      <c r="H60" s="99"/>
      <c r="J60" s="99"/>
    </row>
    <row r="61" spans="1:10" x14ac:dyDescent="0.6">
      <c r="A61" s="89"/>
      <c r="B61" s="89"/>
      <c r="C61" s="89"/>
      <c r="D61" s="89"/>
      <c r="F61" s="99"/>
      <c r="H61" s="99"/>
      <c r="J61" s="99"/>
    </row>
    <row r="62" spans="1:10" x14ac:dyDescent="0.6">
      <c r="A62" s="89"/>
      <c r="B62" s="89"/>
      <c r="C62" s="89"/>
      <c r="D62" s="89"/>
      <c r="F62" s="99"/>
      <c r="H62" s="99"/>
      <c r="J62" s="99"/>
    </row>
    <row r="63" spans="1:10" x14ac:dyDescent="0.6">
      <c r="A63" s="217"/>
      <c r="B63" s="217"/>
      <c r="C63" s="217"/>
      <c r="D63" s="217"/>
      <c r="F63" s="99"/>
      <c r="H63" s="99"/>
      <c r="J63" s="99"/>
    </row>
    <row r="64" spans="1:10" x14ac:dyDescent="0.6">
      <c r="A64" s="217"/>
      <c r="B64" s="217"/>
      <c r="C64" s="217"/>
      <c r="D64" s="217"/>
      <c r="F64" s="99"/>
      <c r="H64" s="99"/>
      <c r="J64" s="99"/>
    </row>
    <row r="65" spans="1:11" x14ac:dyDescent="0.6">
      <c r="A65" s="217"/>
      <c r="B65" s="217"/>
      <c r="C65" s="217"/>
      <c r="D65" s="217"/>
      <c r="F65" s="99"/>
      <c r="H65" s="99"/>
      <c r="J65" s="99"/>
    </row>
    <row r="66" spans="1:11" x14ac:dyDescent="0.6">
      <c r="A66" s="217"/>
      <c r="B66" s="217"/>
      <c r="C66" s="217"/>
      <c r="D66" s="217"/>
      <c r="F66" s="99"/>
      <c r="H66" s="99"/>
      <c r="J66" s="99"/>
    </row>
    <row r="67" spans="1:11" x14ac:dyDescent="0.6">
      <c r="A67" s="217"/>
      <c r="B67" s="217"/>
      <c r="C67" s="217"/>
      <c r="D67" s="217"/>
      <c r="F67" s="99"/>
      <c r="H67" s="99"/>
      <c r="J67" s="99"/>
    </row>
    <row r="68" spans="1:11" x14ac:dyDescent="0.6">
      <c r="A68" s="217"/>
      <c r="B68" s="217"/>
      <c r="C68" s="217"/>
      <c r="D68" s="217"/>
      <c r="F68" s="99"/>
      <c r="H68" s="99"/>
      <c r="J68" s="99"/>
    </row>
    <row r="69" spans="1:11" x14ac:dyDescent="0.6">
      <c r="A69" s="217"/>
      <c r="B69" s="217"/>
      <c r="C69" s="217"/>
      <c r="D69" s="217"/>
      <c r="F69" s="99"/>
      <c r="H69" s="99"/>
      <c r="J69" s="99"/>
    </row>
    <row r="70" spans="1:11" x14ac:dyDescent="0.6">
      <c r="A70" s="217"/>
      <c r="B70" s="217"/>
      <c r="C70" s="217"/>
      <c r="D70" s="217"/>
      <c r="F70" s="99"/>
      <c r="H70" s="99"/>
      <c r="J70" s="99"/>
    </row>
    <row r="71" spans="1:11" x14ac:dyDescent="0.6">
      <c r="A71" s="217"/>
      <c r="B71" s="217"/>
      <c r="C71" s="217"/>
      <c r="D71" s="217"/>
      <c r="F71" s="99"/>
      <c r="H71" s="99"/>
      <c r="J71" s="99"/>
    </row>
    <row r="72" spans="1:11" x14ac:dyDescent="0.6">
      <c r="A72" s="217"/>
      <c r="B72" s="217"/>
      <c r="C72" s="217"/>
      <c r="D72" s="217"/>
      <c r="F72" s="99"/>
      <c r="H72" s="99"/>
      <c r="J72" s="99"/>
    </row>
    <row r="73" spans="1:11" x14ac:dyDescent="0.6">
      <c r="A73" s="217"/>
      <c r="B73" s="217"/>
      <c r="C73" s="217"/>
      <c r="D73" s="217"/>
      <c r="F73" s="99"/>
      <c r="H73" s="99"/>
      <c r="J73" s="99"/>
    </row>
    <row r="74" spans="1:11" x14ac:dyDescent="0.6">
      <c r="A74" s="217"/>
      <c r="B74" s="217"/>
      <c r="C74" s="217"/>
      <c r="D74" s="217"/>
      <c r="F74" s="99"/>
      <c r="H74" s="99"/>
      <c r="J74" s="99"/>
    </row>
    <row r="75" spans="1:11" x14ac:dyDescent="0.6">
      <c r="A75" s="217"/>
      <c r="B75" s="217"/>
      <c r="C75" s="217"/>
      <c r="D75" s="217"/>
      <c r="E75" s="218"/>
      <c r="F75" s="219"/>
      <c r="G75" s="218"/>
      <c r="H75" s="219"/>
      <c r="I75" s="218"/>
      <c r="J75" s="219"/>
      <c r="K75" s="218"/>
    </row>
    <row r="76" spans="1:11" x14ac:dyDescent="0.6">
      <c r="A76" s="217"/>
      <c r="B76" s="217"/>
      <c r="C76" s="217"/>
      <c r="D76" s="217"/>
      <c r="E76" s="218"/>
      <c r="F76" s="219"/>
      <c r="G76" s="218"/>
      <c r="H76" s="219"/>
      <c r="I76" s="218"/>
      <c r="J76" s="219"/>
      <c r="K76" s="218"/>
    </row>
    <row r="77" spans="1:11" x14ac:dyDescent="0.6">
      <c r="A77" s="217"/>
      <c r="B77" s="217"/>
      <c r="C77" s="217"/>
      <c r="D77" s="217"/>
      <c r="E77" s="218"/>
      <c r="F77" s="219"/>
      <c r="G77" s="218"/>
      <c r="H77" s="219"/>
      <c r="I77" s="218"/>
      <c r="J77" s="219"/>
      <c r="K77" s="218"/>
    </row>
    <row r="78" spans="1:11" x14ac:dyDescent="0.6">
      <c r="A78" s="217"/>
      <c r="B78" s="217"/>
      <c r="C78" s="217"/>
      <c r="D78" s="217"/>
      <c r="E78" s="218"/>
      <c r="F78" s="219"/>
      <c r="G78" s="218"/>
      <c r="H78" s="219"/>
      <c r="I78" s="218"/>
      <c r="J78" s="219"/>
      <c r="K78" s="218"/>
    </row>
    <row r="79" spans="1:11" x14ac:dyDescent="0.6">
      <c r="A79" s="217"/>
      <c r="B79" s="217"/>
      <c r="C79" s="217"/>
      <c r="D79" s="217"/>
      <c r="E79" s="218"/>
      <c r="F79" s="219"/>
      <c r="G79" s="218"/>
      <c r="H79" s="219"/>
      <c r="I79" s="218"/>
      <c r="J79" s="219"/>
      <c r="K79" s="218"/>
    </row>
    <row r="80" spans="1:11" x14ac:dyDescent="0.6">
      <c r="A80" s="217"/>
      <c r="B80" s="217"/>
      <c r="C80" s="217"/>
      <c r="D80" s="217"/>
      <c r="E80" s="218"/>
      <c r="F80" s="219"/>
      <c r="G80" s="218"/>
      <c r="H80" s="219"/>
      <c r="I80" s="218"/>
      <c r="J80" s="219"/>
      <c r="K80" s="218"/>
    </row>
    <row r="81" spans="1:11" x14ac:dyDescent="0.6">
      <c r="A81" s="217"/>
      <c r="B81" s="217"/>
      <c r="C81" s="217"/>
      <c r="D81" s="217"/>
      <c r="E81" s="218"/>
      <c r="F81" s="219"/>
      <c r="G81" s="218"/>
      <c r="H81" s="219"/>
      <c r="I81" s="218"/>
      <c r="J81" s="219"/>
      <c r="K81" s="218"/>
    </row>
    <row r="82" spans="1:11" x14ac:dyDescent="0.6">
      <c r="A82" s="217"/>
      <c r="B82" s="217"/>
      <c r="C82" s="217"/>
      <c r="D82" s="217"/>
      <c r="E82" s="218"/>
      <c r="F82" s="219"/>
      <c r="G82" s="218"/>
      <c r="H82" s="219"/>
      <c r="I82" s="218"/>
      <c r="J82" s="219"/>
      <c r="K82" s="218"/>
    </row>
    <row r="83" spans="1:11" x14ac:dyDescent="0.6">
      <c r="A83" s="217"/>
      <c r="B83" s="217"/>
      <c r="C83" s="217"/>
      <c r="D83" s="217"/>
      <c r="E83" s="218"/>
      <c r="F83" s="219"/>
      <c r="G83" s="218"/>
      <c r="H83" s="219"/>
      <c r="I83" s="218"/>
      <c r="J83" s="219"/>
      <c r="K83" s="218"/>
    </row>
    <row r="84" spans="1:11" x14ac:dyDescent="0.6">
      <c r="A84" s="217"/>
      <c r="B84" s="217"/>
      <c r="C84" s="217"/>
      <c r="D84" s="217"/>
      <c r="E84" s="218"/>
      <c r="F84" s="219"/>
      <c r="G84" s="218"/>
      <c r="H84" s="219"/>
      <c r="I84" s="218"/>
      <c r="J84" s="219"/>
      <c r="K84" s="218"/>
    </row>
    <row r="85" spans="1:11" x14ac:dyDescent="0.6">
      <c r="A85" s="217"/>
      <c r="B85" s="217"/>
      <c r="C85" s="217"/>
      <c r="D85" s="217"/>
      <c r="E85" s="218"/>
      <c r="F85" s="219"/>
      <c r="G85" s="218"/>
      <c r="H85" s="219"/>
      <c r="I85" s="218"/>
      <c r="J85" s="219"/>
      <c r="K85" s="218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77"/>
  <sheetViews>
    <sheetView view="pageBreakPreview" topLeftCell="A13" zoomScale="90" zoomScaleSheetLayoutView="90" workbookViewId="0">
      <selection activeCell="S56" sqref="S56"/>
    </sheetView>
  </sheetViews>
  <sheetFormatPr defaultColWidth="9.109375" defaultRowHeight="22.8" x14ac:dyDescent="0.6"/>
  <cols>
    <col min="1" max="1" width="3.109375" style="178" customWidth="1"/>
    <col min="2" max="2" width="3.6640625" style="178" customWidth="1"/>
    <col min="3" max="3" width="40.88671875" style="178" customWidth="1"/>
    <col min="4" max="4" width="6.5546875" style="178" customWidth="1"/>
    <col min="5" max="5" width="13.88671875" style="98" customWidth="1"/>
    <col min="6" max="6" width="1.109375" style="98" customWidth="1"/>
    <col min="7" max="7" width="16.44140625" style="98" customWidth="1"/>
    <col min="8" max="8" width="1.109375" style="98" customWidth="1"/>
    <col min="9" max="9" width="19.44140625" style="98" bestFit="1" customWidth="1"/>
    <col min="10" max="10" width="1.44140625" style="98" customWidth="1"/>
    <col min="11" max="11" width="15.6640625" style="98" bestFit="1" customWidth="1"/>
    <col min="12" max="12" width="1.33203125" style="98" customWidth="1"/>
    <col min="13" max="13" width="20" style="98" customWidth="1"/>
    <col min="14" max="14" width="1.33203125" style="98" customWidth="1"/>
    <col min="15" max="15" width="17.88671875" style="98" bestFit="1" customWidth="1"/>
    <col min="16" max="16" width="1.33203125" style="98" customWidth="1"/>
    <col min="17" max="17" width="15.44140625" style="98" customWidth="1"/>
    <col min="18" max="18" width="1.33203125" style="98" customWidth="1"/>
    <col min="19" max="19" width="16.5546875" style="98" bestFit="1" customWidth="1"/>
    <col min="20" max="20" width="16.33203125" style="178" bestFit="1" customWidth="1"/>
    <col min="21" max="25" width="9.109375" style="178"/>
    <col min="26" max="26" width="9.109375" style="174"/>
    <col min="27" max="16384" width="9.109375" style="178"/>
  </cols>
  <sheetData>
    <row r="1" spans="1:26" s="176" customFormat="1" x14ac:dyDescent="0.6">
      <c r="A1" s="237" t="str">
        <f>+'[1]PL 9m'!A1:K1</f>
        <v>RAJTHANEE HOSPITAL PUBLIC COMPANY LIMITED AND ITS SUBSIDIARIES</v>
      </c>
      <c r="B1" s="237"/>
      <c r="C1" s="237"/>
      <c r="D1" s="237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Z1" s="177"/>
    </row>
    <row r="2" spans="1:26" s="176" customFormat="1" x14ac:dyDescent="0.6">
      <c r="A2" s="238" t="s">
        <v>125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Z2" s="177"/>
    </row>
    <row r="3" spans="1:26" s="176" customFormat="1" x14ac:dyDescent="0.6">
      <c r="A3" s="237" t="str">
        <f>+'PL 3m'!A3:K3</f>
        <v>For the three months period ended  31 March 2021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Z3" s="177"/>
    </row>
    <row r="4" spans="1:26" s="176" customFormat="1" x14ac:dyDescent="0.6">
      <c r="A4" s="239" t="s">
        <v>126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Z4" s="177"/>
    </row>
    <row r="5" spans="1:26" s="176" customFormat="1" x14ac:dyDescent="0.6">
      <c r="A5" s="168"/>
      <c r="B5" s="168"/>
      <c r="C5" s="168"/>
      <c r="D5" s="168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151" t="s">
        <v>38</v>
      </c>
      <c r="Z5" s="177"/>
    </row>
    <row r="6" spans="1:26" s="176" customFormat="1" x14ac:dyDescent="0.6">
      <c r="A6" s="168"/>
      <c r="B6" s="168"/>
      <c r="C6" s="168"/>
      <c r="D6" s="168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152" t="s">
        <v>40</v>
      </c>
      <c r="Z6" s="177"/>
    </row>
    <row r="7" spans="1:26" s="176" customFormat="1" x14ac:dyDescent="0.6">
      <c r="A7" s="168"/>
      <c r="B7" s="168"/>
      <c r="C7" s="168"/>
      <c r="D7" s="168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138" t="s">
        <v>37</v>
      </c>
      <c r="Z7" s="177"/>
    </row>
    <row r="8" spans="1:26" x14ac:dyDescent="0.6">
      <c r="A8" s="171"/>
      <c r="B8" s="171"/>
      <c r="C8" s="171"/>
      <c r="D8" s="171"/>
      <c r="E8" s="172" t="s">
        <v>130</v>
      </c>
      <c r="F8" s="173"/>
      <c r="G8" s="172" t="s">
        <v>131</v>
      </c>
      <c r="H8" s="173"/>
      <c r="I8" s="235" t="s">
        <v>132</v>
      </c>
      <c r="J8" s="235"/>
      <c r="K8" s="235"/>
      <c r="L8" s="173"/>
      <c r="M8" s="169" t="s">
        <v>133</v>
      </c>
      <c r="N8" s="173"/>
      <c r="O8" s="172" t="s">
        <v>134</v>
      </c>
      <c r="P8" s="173"/>
      <c r="Q8" s="169" t="s">
        <v>128</v>
      </c>
      <c r="R8" s="173"/>
      <c r="S8" s="235" t="s">
        <v>127</v>
      </c>
    </row>
    <row r="9" spans="1:26" x14ac:dyDescent="0.6">
      <c r="A9" s="174"/>
      <c r="B9" s="174"/>
      <c r="C9" s="174"/>
      <c r="D9" s="174"/>
      <c r="E9" s="170" t="s">
        <v>135</v>
      </c>
      <c r="F9" s="91"/>
      <c r="G9" s="170" t="s">
        <v>136</v>
      </c>
      <c r="H9" s="91"/>
      <c r="I9" s="240"/>
      <c r="J9" s="240"/>
      <c r="K9" s="240"/>
      <c r="L9" s="91"/>
      <c r="M9" s="170" t="s">
        <v>137</v>
      </c>
      <c r="N9" s="91"/>
      <c r="O9" s="170" t="s">
        <v>138</v>
      </c>
      <c r="P9" s="91"/>
      <c r="Q9" s="170" t="s">
        <v>129</v>
      </c>
      <c r="R9" s="91"/>
      <c r="S9" s="236"/>
    </row>
    <row r="10" spans="1:26" ht="23.25" customHeight="1" x14ac:dyDescent="0.6">
      <c r="A10" s="174"/>
      <c r="B10" s="174"/>
      <c r="C10" s="174"/>
      <c r="D10" s="174"/>
      <c r="E10" s="170" t="s">
        <v>81</v>
      </c>
      <c r="F10" s="91"/>
      <c r="G10" s="91"/>
      <c r="H10" s="91"/>
      <c r="I10" s="169" t="s">
        <v>139</v>
      </c>
      <c r="J10" s="169"/>
      <c r="K10" s="169" t="s">
        <v>140</v>
      </c>
      <c r="L10" s="91"/>
      <c r="M10" s="169" t="s">
        <v>141</v>
      </c>
      <c r="N10" s="91"/>
      <c r="O10" s="170" t="s">
        <v>142</v>
      </c>
      <c r="P10" s="91"/>
      <c r="Q10" s="91"/>
      <c r="R10" s="91"/>
      <c r="S10" s="91"/>
    </row>
    <row r="11" spans="1:26" ht="23.25" customHeight="1" x14ac:dyDescent="0.6">
      <c r="A11" s="174"/>
      <c r="B11" s="174"/>
      <c r="C11" s="174"/>
      <c r="D11" s="174"/>
      <c r="E11" s="170"/>
      <c r="F11" s="91"/>
      <c r="G11" s="91"/>
      <c r="H11" s="91"/>
      <c r="I11" s="170" t="s">
        <v>143</v>
      </c>
      <c r="J11" s="170"/>
      <c r="K11" s="170"/>
      <c r="L11" s="91"/>
      <c r="M11" s="170" t="s">
        <v>144</v>
      </c>
      <c r="N11" s="91"/>
      <c r="O11" s="91"/>
      <c r="P11" s="91"/>
      <c r="Q11" s="91"/>
      <c r="R11" s="91"/>
      <c r="S11" s="91"/>
    </row>
    <row r="12" spans="1:26" x14ac:dyDescent="0.6">
      <c r="A12" s="179"/>
      <c r="B12" s="179"/>
      <c r="C12" s="179"/>
      <c r="D12" s="85" t="s">
        <v>44</v>
      </c>
      <c r="E12" s="86"/>
      <c r="F12" s="86"/>
      <c r="G12" s="86"/>
      <c r="H12" s="86"/>
      <c r="I12" s="86"/>
      <c r="J12" s="86"/>
      <c r="K12" s="86"/>
      <c r="L12" s="86"/>
      <c r="M12" s="175" t="s">
        <v>145</v>
      </c>
      <c r="N12" s="86"/>
      <c r="O12" s="86"/>
      <c r="P12" s="86"/>
      <c r="Q12" s="86"/>
      <c r="R12" s="86"/>
      <c r="S12" s="86"/>
    </row>
    <row r="13" spans="1:26" ht="12.75" customHeight="1" x14ac:dyDescent="0.6">
      <c r="A13" s="174"/>
      <c r="B13" s="174"/>
      <c r="C13" s="174"/>
      <c r="D13" s="170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</row>
    <row r="14" spans="1:26" x14ac:dyDescent="0.6">
      <c r="A14" s="177" t="s">
        <v>152</v>
      </c>
      <c r="B14" s="174"/>
      <c r="C14" s="174"/>
      <c r="D14" s="174"/>
      <c r="E14" s="91">
        <v>300000</v>
      </c>
      <c r="F14" s="181"/>
      <c r="G14" s="91">
        <v>1092894</v>
      </c>
      <c r="H14" s="181"/>
      <c r="I14" s="91">
        <v>30000</v>
      </c>
      <c r="J14" s="91"/>
      <c r="K14" s="91">
        <v>426925</v>
      </c>
      <c r="L14" s="91"/>
      <c r="M14" s="91">
        <v>-353682</v>
      </c>
      <c r="N14" s="91"/>
      <c r="O14" s="91">
        <v>1496137</v>
      </c>
      <c r="P14" s="91"/>
      <c r="Q14" s="91">
        <v>5114</v>
      </c>
      <c r="R14" s="91"/>
      <c r="S14" s="91">
        <f>SUM(O14:Q14)</f>
        <v>1501251</v>
      </c>
      <c r="Z14" s="182"/>
    </row>
    <row r="15" spans="1:26" x14ac:dyDescent="0.6">
      <c r="A15" s="180" t="s">
        <v>147</v>
      </c>
      <c r="B15" s="180"/>
      <c r="C15" s="180"/>
      <c r="D15" s="174"/>
      <c r="E15" s="91"/>
      <c r="F15" s="181"/>
      <c r="G15" s="181"/>
      <c r="H15" s="18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Z15" s="182"/>
    </row>
    <row r="16" spans="1:26" x14ac:dyDescent="0.6">
      <c r="A16" s="174"/>
      <c r="B16" s="174" t="s">
        <v>148</v>
      </c>
      <c r="C16" s="174"/>
      <c r="D16" s="174"/>
      <c r="E16" s="181">
        <v>0</v>
      </c>
      <c r="F16" s="181"/>
      <c r="G16" s="181">
        <v>0</v>
      </c>
      <c r="H16" s="181"/>
      <c r="I16" s="181">
        <v>0</v>
      </c>
      <c r="J16" s="181"/>
      <c r="K16" s="181">
        <f>+'PL 3m'!E35</f>
        <v>106629</v>
      </c>
      <c r="L16" s="181"/>
      <c r="M16" s="181">
        <v>0</v>
      </c>
      <c r="N16" s="181"/>
      <c r="O16" s="181">
        <f>SUM(E16:M16)</f>
        <v>106629</v>
      </c>
      <c r="P16" s="181"/>
      <c r="Q16" s="181">
        <f>+'PL 3m'!E36</f>
        <v>291</v>
      </c>
      <c r="R16" s="181"/>
      <c r="S16" s="181">
        <f>+O16+Q16</f>
        <v>106920</v>
      </c>
      <c r="T16" s="98"/>
      <c r="Z16" s="182"/>
    </row>
    <row r="17" spans="1:26" x14ac:dyDescent="0.6">
      <c r="A17" s="174"/>
      <c r="B17" s="174" t="s">
        <v>149</v>
      </c>
      <c r="C17" s="174"/>
      <c r="D17" s="174"/>
      <c r="E17" s="181">
        <v>0</v>
      </c>
      <c r="F17" s="181"/>
      <c r="G17" s="181">
        <v>0</v>
      </c>
      <c r="H17" s="181"/>
      <c r="I17" s="181">
        <v>0</v>
      </c>
      <c r="J17" s="181"/>
      <c r="K17" s="181">
        <f>+'PL 3m'!E27-Q17</f>
        <v>0</v>
      </c>
      <c r="L17" s="181"/>
      <c r="M17" s="181">
        <v>0</v>
      </c>
      <c r="N17" s="181"/>
      <c r="O17" s="181">
        <f>SUM(E17:M17)</f>
        <v>0</v>
      </c>
      <c r="P17" s="181"/>
      <c r="Q17" s="181">
        <v>0</v>
      </c>
      <c r="R17" s="181"/>
      <c r="S17" s="181">
        <f>+O17+Q17</f>
        <v>0</v>
      </c>
      <c r="Z17" s="182"/>
    </row>
    <row r="18" spans="1:26" x14ac:dyDescent="0.6">
      <c r="A18" s="174"/>
      <c r="B18" s="177" t="s">
        <v>150</v>
      </c>
      <c r="C18" s="177"/>
      <c r="D18" s="174"/>
      <c r="E18" s="183">
        <f>SUM(E16:E17)</f>
        <v>0</v>
      </c>
      <c r="F18" s="181"/>
      <c r="G18" s="183">
        <f>SUM(G16:G17)</f>
        <v>0</v>
      </c>
      <c r="H18" s="181"/>
      <c r="I18" s="183">
        <f>SUM(I17)</f>
        <v>0</v>
      </c>
      <c r="J18" s="91"/>
      <c r="K18" s="183">
        <f>SUM(K16:K17)</f>
        <v>106629</v>
      </c>
      <c r="L18" s="91"/>
      <c r="M18" s="183">
        <f>SUM(M16:M17)</f>
        <v>0</v>
      </c>
      <c r="N18" s="91"/>
      <c r="O18" s="183">
        <f>SUM(O16:O17)</f>
        <v>106629</v>
      </c>
      <c r="P18" s="91"/>
      <c r="Q18" s="183">
        <f>SUM(Q16:Q17)</f>
        <v>291</v>
      </c>
      <c r="R18" s="91"/>
      <c r="S18" s="183">
        <f>SUM(S16:S17)</f>
        <v>106920</v>
      </c>
      <c r="Z18" s="182"/>
    </row>
    <row r="19" spans="1:26" hidden="1" x14ac:dyDescent="0.6">
      <c r="A19" s="180" t="s">
        <v>1</v>
      </c>
      <c r="B19" s="177"/>
      <c r="C19" s="177"/>
      <c r="D19" s="174"/>
      <c r="E19" s="91"/>
      <c r="F19" s="181"/>
      <c r="G19" s="181"/>
      <c r="H19" s="18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Z19" s="182"/>
    </row>
    <row r="20" spans="1:26" hidden="1" x14ac:dyDescent="0.6">
      <c r="A20" s="174"/>
      <c r="B20" s="180" t="s">
        <v>2</v>
      </c>
      <c r="C20" s="180"/>
      <c r="D20" s="184"/>
      <c r="E20" s="91"/>
      <c r="F20" s="181"/>
      <c r="G20" s="181"/>
      <c r="H20" s="18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Z20" s="182"/>
    </row>
    <row r="21" spans="1:26" hidden="1" x14ac:dyDescent="0.6">
      <c r="A21" s="174"/>
      <c r="B21" s="180"/>
      <c r="C21" s="185" t="s">
        <v>3</v>
      </c>
      <c r="D21" s="184"/>
      <c r="E21" s="181">
        <v>0</v>
      </c>
      <c r="F21" s="181"/>
      <c r="G21" s="181"/>
      <c r="H21" s="181"/>
      <c r="I21" s="181">
        <v>0</v>
      </c>
      <c r="J21" s="181"/>
      <c r="K21" s="181"/>
      <c r="L21" s="181"/>
      <c r="M21" s="181">
        <v>0</v>
      </c>
      <c r="N21" s="181"/>
      <c r="O21" s="181">
        <f>SUM(E21:L21)</f>
        <v>0</v>
      </c>
      <c r="P21" s="181"/>
      <c r="Q21" s="181">
        <v>0</v>
      </c>
      <c r="R21" s="181"/>
      <c r="S21" s="181">
        <f>+O21+Q21</f>
        <v>0</v>
      </c>
      <c r="Z21" s="182"/>
    </row>
    <row r="22" spans="1:26" hidden="1" x14ac:dyDescent="0.6">
      <c r="A22" s="174"/>
      <c r="B22" s="177"/>
      <c r="C22" s="186" t="s">
        <v>4</v>
      </c>
      <c r="D22" s="184"/>
      <c r="E22" s="181">
        <v>0</v>
      </c>
      <c r="F22" s="181"/>
      <c r="G22" s="181">
        <v>0</v>
      </c>
      <c r="H22" s="181"/>
      <c r="I22" s="181"/>
      <c r="J22" s="181"/>
      <c r="K22" s="181">
        <f>-I22</f>
        <v>0</v>
      </c>
      <c r="L22" s="181"/>
      <c r="M22" s="181">
        <v>0</v>
      </c>
      <c r="N22" s="181"/>
      <c r="O22" s="181">
        <f>SUM(E22:M22)</f>
        <v>0</v>
      </c>
      <c r="P22" s="181"/>
      <c r="Q22" s="181">
        <v>0</v>
      </c>
      <c r="R22" s="181"/>
      <c r="S22" s="181">
        <f>+O22+Q22</f>
        <v>0</v>
      </c>
      <c r="Z22" s="182"/>
    </row>
    <row r="23" spans="1:26" hidden="1" x14ac:dyDescent="0.6">
      <c r="A23" s="174"/>
      <c r="B23" s="177"/>
      <c r="C23" s="186" t="s">
        <v>5</v>
      </c>
      <c r="D23" s="184">
        <v>25</v>
      </c>
      <c r="E23" s="181">
        <v>0</v>
      </c>
      <c r="F23" s="181"/>
      <c r="G23" s="181">
        <v>0</v>
      </c>
      <c r="H23" s="181"/>
      <c r="I23" s="181">
        <v>0</v>
      </c>
      <c r="J23" s="181"/>
      <c r="K23" s="181">
        <v>0</v>
      </c>
      <c r="L23" s="181"/>
      <c r="M23" s="181">
        <v>0</v>
      </c>
      <c r="N23" s="181"/>
      <c r="O23" s="181">
        <f>SUM(E23:M23)</f>
        <v>0</v>
      </c>
      <c r="P23" s="181"/>
      <c r="Q23" s="181">
        <v>0</v>
      </c>
      <c r="R23" s="181"/>
      <c r="S23" s="181">
        <f>+O23+Q23</f>
        <v>0</v>
      </c>
      <c r="Z23" s="182"/>
    </row>
    <row r="24" spans="1:26" hidden="1" x14ac:dyDescent="0.6">
      <c r="A24" s="174"/>
      <c r="B24" s="177"/>
      <c r="C24" s="187" t="s">
        <v>6</v>
      </c>
      <c r="D24" s="174"/>
      <c r="E24" s="183">
        <f>SUM(E21:E23)</f>
        <v>0</v>
      </c>
      <c r="F24" s="181"/>
      <c r="G24" s="183">
        <f>SUM(G21:G23)</f>
        <v>0</v>
      </c>
      <c r="H24" s="181"/>
      <c r="I24" s="183">
        <f>SUM(I21:I23)</f>
        <v>0</v>
      </c>
      <c r="J24" s="91"/>
      <c r="K24" s="183">
        <f>SUM(K21:K23)</f>
        <v>0</v>
      </c>
      <c r="L24" s="91"/>
      <c r="M24" s="183">
        <f>SUM(M21:M23)</f>
        <v>0</v>
      </c>
      <c r="N24" s="91"/>
      <c r="O24" s="183">
        <f>SUM(O21:O23)</f>
        <v>0</v>
      </c>
      <c r="P24" s="91"/>
      <c r="Q24" s="183">
        <f>SUM(Q21:Q23)</f>
        <v>0</v>
      </c>
      <c r="R24" s="91"/>
      <c r="S24" s="183">
        <f>SUM(S21:S23)</f>
        <v>0</v>
      </c>
      <c r="Z24" s="182"/>
    </row>
    <row r="25" spans="1:26" hidden="1" x14ac:dyDescent="0.6">
      <c r="A25" s="180" t="s">
        <v>7</v>
      </c>
      <c r="C25" s="180"/>
      <c r="D25" s="188"/>
      <c r="E25" s="91"/>
      <c r="F25" s="181"/>
      <c r="G25" s="91"/>
      <c r="H25" s="18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Z25" s="182"/>
    </row>
    <row r="26" spans="1:26" hidden="1" x14ac:dyDescent="0.6">
      <c r="B26" s="180" t="s">
        <v>8</v>
      </c>
      <c r="D26" s="188"/>
      <c r="E26" s="91"/>
      <c r="F26" s="181"/>
      <c r="G26" s="91"/>
      <c r="H26" s="18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Z26" s="182"/>
    </row>
    <row r="27" spans="1:26" hidden="1" x14ac:dyDescent="0.6">
      <c r="A27" s="174"/>
      <c r="B27" s="180"/>
      <c r="C27" s="174" t="s">
        <v>25</v>
      </c>
      <c r="D27" s="174"/>
      <c r="E27" s="91"/>
      <c r="F27" s="181"/>
      <c r="G27" s="91"/>
      <c r="H27" s="18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Z27" s="182"/>
    </row>
    <row r="28" spans="1:26" hidden="1" x14ac:dyDescent="0.6">
      <c r="A28" s="174"/>
      <c r="B28" s="180"/>
      <c r="C28" s="174" t="s">
        <v>10</v>
      </c>
      <c r="D28" s="189"/>
      <c r="E28" s="190">
        <v>0</v>
      </c>
      <c r="F28" s="181"/>
      <c r="G28" s="190">
        <v>0</v>
      </c>
      <c r="H28" s="181"/>
      <c r="I28" s="190">
        <v>0</v>
      </c>
      <c r="J28" s="181"/>
      <c r="K28" s="190">
        <v>0</v>
      </c>
      <c r="L28" s="181"/>
      <c r="M28" s="190">
        <v>0</v>
      </c>
      <c r="N28" s="181"/>
      <c r="O28" s="190">
        <f>SUM(E28:M28)</f>
        <v>0</v>
      </c>
      <c r="P28" s="181"/>
      <c r="Q28" s="190">
        <v>0</v>
      </c>
      <c r="R28" s="181"/>
      <c r="S28" s="190">
        <f>+O28+Q28</f>
        <v>0</v>
      </c>
      <c r="Z28" s="182"/>
    </row>
    <row r="29" spans="1:26" hidden="1" x14ac:dyDescent="0.6">
      <c r="A29" s="174"/>
      <c r="B29" s="180" t="s">
        <v>11</v>
      </c>
      <c r="C29" s="180"/>
      <c r="D29" s="188"/>
      <c r="E29" s="91"/>
      <c r="F29" s="181"/>
      <c r="G29" s="91"/>
      <c r="H29" s="18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Z29" s="182"/>
    </row>
    <row r="30" spans="1:26" hidden="1" x14ac:dyDescent="0.6">
      <c r="A30" s="174"/>
      <c r="B30" s="180"/>
      <c r="C30" s="180" t="s">
        <v>12</v>
      </c>
      <c r="D30" s="188"/>
      <c r="E30" s="91">
        <f>SUM(E28)</f>
        <v>0</v>
      </c>
      <c r="F30" s="181"/>
      <c r="G30" s="91">
        <f>SUM(G28)</f>
        <v>0</v>
      </c>
      <c r="H30" s="181"/>
      <c r="I30" s="91">
        <f>SUM(I28)</f>
        <v>0</v>
      </c>
      <c r="J30" s="91"/>
      <c r="K30" s="91">
        <f>SUM(K28)</f>
        <v>0</v>
      </c>
      <c r="L30" s="91"/>
      <c r="M30" s="91">
        <f>SUM(M28)</f>
        <v>0</v>
      </c>
      <c r="N30" s="91"/>
      <c r="O30" s="91">
        <f>SUM(O28)</f>
        <v>0</v>
      </c>
      <c r="P30" s="91"/>
      <c r="Q30" s="91">
        <f>SUM(Q28)</f>
        <v>0</v>
      </c>
      <c r="R30" s="91"/>
      <c r="S30" s="91">
        <f>SUM(S28)</f>
        <v>0</v>
      </c>
      <c r="Z30" s="182"/>
    </row>
    <row r="31" spans="1:26" hidden="1" x14ac:dyDescent="0.6">
      <c r="A31" s="174"/>
      <c r="B31" s="180" t="s">
        <v>13</v>
      </c>
      <c r="C31" s="187"/>
      <c r="D31" s="174"/>
      <c r="E31" s="183">
        <f>SUM(E24,E30)</f>
        <v>0</v>
      </c>
      <c r="F31" s="181"/>
      <c r="G31" s="183">
        <f>SUM(G24,G30)</f>
        <v>0</v>
      </c>
      <c r="H31" s="181"/>
      <c r="I31" s="183">
        <f>SUM(I24,I30)</f>
        <v>0</v>
      </c>
      <c r="J31" s="91"/>
      <c r="K31" s="183">
        <f>SUM(K24,K30)</f>
        <v>0</v>
      </c>
      <c r="L31" s="91"/>
      <c r="M31" s="183">
        <f>SUM(M24,M30)</f>
        <v>0</v>
      </c>
      <c r="N31" s="91"/>
      <c r="O31" s="183">
        <f>SUM(O24,O30)</f>
        <v>0</v>
      </c>
      <c r="P31" s="91"/>
      <c r="Q31" s="183">
        <f>SUM(Q24,Q30)</f>
        <v>0</v>
      </c>
      <c r="R31" s="91"/>
      <c r="S31" s="183">
        <f>SUM(S24,S30)</f>
        <v>0</v>
      </c>
      <c r="Z31" s="182"/>
    </row>
    <row r="32" spans="1:26" ht="23.4" thickBot="1" x14ac:dyDescent="0.65">
      <c r="A32" s="177" t="s">
        <v>153</v>
      </c>
      <c r="B32" s="180"/>
      <c r="C32" s="180"/>
      <c r="D32" s="188"/>
      <c r="E32" s="191">
        <f>+E14+E18+E31</f>
        <v>300000</v>
      </c>
      <c r="F32" s="181"/>
      <c r="G32" s="191">
        <f>+G14+G18+G31</f>
        <v>1092894</v>
      </c>
      <c r="H32" s="181"/>
      <c r="I32" s="191">
        <f>+I14+I18+I31</f>
        <v>30000</v>
      </c>
      <c r="J32" s="91"/>
      <c r="K32" s="191">
        <f>+K14+K18+K31</f>
        <v>533554</v>
      </c>
      <c r="L32" s="91"/>
      <c r="M32" s="191">
        <f>+M14+M18+M31</f>
        <v>-353682</v>
      </c>
      <c r="N32" s="91"/>
      <c r="O32" s="191">
        <f>+O14+O18+O31</f>
        <v>1602766</v>
      </c>
      <c r="P32" s="91"/>
      <c r="Q32" s="191">
        <f>+Q14+Q18+Q31</f>
        <v>5405</v>
      </c>
      <c r="R32" s="91"/>
      <c r="S32" s="191">
        <f>+S14+S18+S31</f>
        <v>1608171</v>
      </c>
      <c r="T32" s="101"/>
      <c r="U32" s="192"/>
      <c r="Z32" s="182"/>
    </row>
    <row r="33" spans="1:26" ht="10.95" customHeight="1" thickTop="1" x14ac:dyDescent="0.6">
      <c r="A33" s="176"/>
      <c r="B33" s="180"/>
      <c r="C33" s="187"/>
      <c r="D33" s="174"/>
      <c r="E33" s="91"/>
      <c r="F33" s="181"/>
      <c r="G33" s="181"/>
      <c r="H33" s="18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Z33" s="182"/>
    </row>
    <row r="34" spans="1:26" x14ac:dyDescent="0.6">
      <c r="A34" s="177" t="s">
        <v>146</v>
      </c>
      <c r="B34" s="174"/>
      <c r="C34" s="174"/>
      <c r="D34" s="188"/>
      <c r="E34" s="91">
        <v>300000</v>
      </c>
      <c r="F34" s="181"/>
      <c r="G34" s="91">
        <v>1092894</v>
      </c>
      <c r="H34" s="181"/>
      <c r="I34" s="91">
        <v>30000</v>
      </c>
      <c r="J34" s="91"/>
      <c r="K34" s="91">
        <v>326604</v>
      </c>
      <c r="L34" s="91"/>
      <c r="M34" s="91">
        <v>-353682</v>
      </c>
      <c r="N34" s="91"/>
      <c r="O34" s="91">
        <f>SUM(E34:M34)</f>
        <v>1395816</v>
      </c>
      <c r="P34" s="91"/>
      <c r="Q34" s="91">
        <v>3986</v>
      </c>
      <c r="R34" s="91"/>
      <c r="S34" s="91">
        <f>SUM(O34:Q34)</f>
        <v>1399802</v>
      </c>
      <c r="U34" s="192"/>
      <c r="Z34" s="182"/>
    </row>
    <row r="35" spans="1:26" x14ac:dyDescent="0.6">
      <c r="A35" s="180" t="s">
        <v>147</v>
      </c>
      <c r="B35" s="180"/>
      <c r="C35" s="180"/>
      <c r="D35" s="174"/>
      <c r="E35" s="91"/>
      <c r="F35" s="181"/>
      <c r="G35" s="181"/>
      <c r="H35" s="181"/>
      <c r="I35" s="91"/>
      <c r="J35" s="91"/>
      <c r="K35" s="91"/>
      <c r="L35" s="91"/>
      <c r="M35" s="91"/>
      <c r="N35" s="91"/>
      <c r="O35" s="181"/>
      <c r="P35" s="91"/>
      <c r="Q35" s="91"/>
      <c r="R35" s="91"/>
      <c r="S35" s="181"/>
      <c r="Z35" s="182"/>
    </row>
    <row r="36" spans="1:26" x14ac:dyDescent="0.6">
      <c r="A36" s="174"/>
      <c r="B36" s="174" t="s">
        <v>148</v>
      </c>
      <c r="C36" s="174"/>
      <c r="D36" s="174"/>
      <c r="E36" s="181">
        <v>0</v>
      </c>
      <c r="F36" s="181"/>
      <c r="G36" s="181">
        <v>0</v>
      </c>
      <c r="H36" s="181"/>
      <c r="I36" s="181">
        <v>0</v>
      </c>
      <c r="J36" s="181"/>
      <c r="K36" s="181">
        <f>+'PL 3m'!G35</f>
        <v>82774</v>
      </c>
      <c r="L36" s="181"/>
      <c r="M36" s="181">
        <v>0</v>
      </c>
      <c r="N36" s="181"/>
      <c r="O36" s="181">
        <f>SUM(E36:M36)</f>
        <v>82774</v>
      </c>
      <c r="P36" s="181"/>
      <c r="Q36" s="181">
        <f>+'PL 3m'!G36</f>
        <v>147</v>
      </c>
      <c r="R36" s="181"/>
      <c r="S36" s="181">
        <f>+O36+Q36</f>
        <v>82921</v>
      </c>
      <c r="T36" s="98"/>
      <c r="U36" s="192"/>
      <c r="Z36" s="182"/>
    </row>
    <row r="37" spans="1:26" x14ac:dyDescent="0.6">
      <c r="A37" s="174"/>
      <c r="B37" s="174" t="s">
        <v>149</v>
      </c>
      <c r="C37" s="174"/>
      <c r="D37" s="174"/>
      <c r="E37" s="181">
        <v>0</v>
      </c>
      <c r="F37" s="181"/>
      <c r="G37" s="181">
        <v>0</v>
      </c>
      <c r="H37" s="181"/>
      <c r="I37" s="181">
        <v>0</v>
      </c>
      <c r="J37" s="181"/>
      <c r="K37" s="181">
        <f>'PL 3m'!G29-Q37</f>
        <v>-7</v>
      </c>
      <c r="L37" s="181"/>
      <c r="M37" s="181">
        <v>0</v>
      </c>
      <c r="N37" s="181"/>
      <c r="O37" s="181">
        <f>SUM(E37:M37)</f>
        <v>-7</v>
      </c>
      <c r="P37" s="181"/>
      <c r="Q37" s="181">
        <v>0</v>
      </c>
      <c r="R37" s="181"/>
      <c r="S37" s="181">
        <f>+O37+Q37</f>
        <v>-7</v>
      </c>
      <c r="Z37" s="182"/>
    </row>
    <row r="38" spans="1:26" x14ac:dyDescent="0.6">
      <c r="A38" s="174"/>
      <c r="B38" s="177" t="s">
        <v>150</v>
      </c>
      <c r="C38" s="177"/>
      <c r="D38" s="174"/>
      <c r="E38" s="183">
        <f>SUM(E36:E37)</f>
        <v>0</v>
      </c>
      <c r="F38" s="181"/>
      <c r="G38" s="183">
        <f>SUM(G36:G37)</f>
        <v>0</v>
      </c>
      <c r="H38" s="181"/>
      <c r="I38" s="183">
        <f>SUM(I36:I37)</f>
        <v>0</v>
      </c>
      <c r="J38" s="91"/>
      <c r="K38" s="183">
        <f>SUM(K36:K37)</f>
        <v>82767</v>
      </c>
      <c r="L38" s="91"/>
      <c r="M38" s="183">
        <f>SUM(M36:M37)</f>
        <v>0</v>
      </c>
      <c r="N38" s="91"/>
      <c r="O38" s="183">
        <f>SUM(O36:O37)</f>
        <v>82767</v>
      </c>
      <c r="P38" s="91"/>
      <c r="Q38" s="183">
        <f>SUM(Q36:Q37)</f>
        <v>147</v>
      </c>
      <c r="R38" s="91"/>
      <c r="S38" s="183">
        <f>SUM(S36:S37)</f>
        <v>82914</v>
      </c>
      <c r="Z38" s="182"/>
    </row>
    <row r="39" spans="1:26" hidden="1" x14ac:dyDescent="0.6">
      <c r="A39" s="180" t="s">
        <v>1</v>
      </c>
      <c r="B39" s="177"/>
      <c r="C39" s="177"/>
      <c r="D39" s="174"/>
      <c r="E39" s="91"/>
      <c r="F39" s="181"/>
      <c r="G39" s="181"/>
      <c r="H39" s="18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Z39" s="182"/>
    </row>
    <row r="40" spans="1:26" hidden="1" x14ac:dyDescent="0.6">
      <c r="A40" s="174"/>
      <c r="B40" s="180" t="s">
        <v>2</v>
      </c>
      <c r="C40" s="180"/>
      <c r="D40" s="189"/>
      <c r="E40" s="91"/>
      <c r="F40" s="181"/>
      <c r="G40" s="181"/>
      <c r="H40" s="18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Z40" s="182"/>
    </row>
    <row r="41" spans="1:26" hidden="1" x14ac:dyDescent="0.6">
      <c r="A41" s="174"/>
      <c r="B41" s="177"/>
      <c r="C41" s="186" t="s">
        <v>4</v>
      </c>
      <c r="D41" s="184"/>
      <c r="E41" s="181">
        <v>0</v>
      </c>
      <c r="F41" s="181"/>
      <c r="G41" s="181">
        <v>0</v>
      </c>
      <c r="H41" s="181"/>
      <c r="I41" s="181">
        <v>0</v>
      </c>
      <c r="J41" s="181"/>
      <c r="K41" s="181">
        <f>-I41</f>
        <v>0</v>
      </c>
      <c r="L41" s="181"/>
      <c r="M41" s="181">
        <v>0</v>
      </c>
      <c r="N41" s="181"/>
      <c r="O41" s="181">
        <f>SUM(E41:M41)</f>
        <v>0</v>
      </c>
      <c r="P41" s="181"/>
      <c r="Q41" s="181">
        <v>0</v>
      </c>
      <c r="R41" s="181"/>
      <c r="S41" s="181">
        <f>+O41+Q41</f>
        <v>0</v>
      </c>
      <c r="Z41" s="182"/>
    </row>
    <row r="42" spans="1:26" hidden="1" x14ac:dyDescent="0.6">
      <c r="A42" s="174"/>
      <c r="B42" s="177"/>
      <c r="C42" s="186" t="s">
        <v>5</v>
      </c>
      <c r="D42" s="184">
        <v>25</v>
      </c>
      <c r="E42" s="181">
        <v>0</v>
      </c>
      <c r="F42" s="181"/>
      <c r="G42" s="181">
        <v>0</v>
      </c>
      <c r="H42" s="181"/>
      <c r="I42" s="181">
        <v>0</v>
      </c>
      <c r="J42" s="181"/>
      <c r="K42" s="181">
        <v>0</v>
      </c>
      <c r="L42" s="181"/>
      <c r="M42" s="181">
        <v>0</v>
      </c>
      <c r="N42" s="181"/>
      <c r="O42" s="181">
        <f>SUM(E42:M42)</f>
        <v>0</v>
      </c>
      <c r="P42" s="181"/>
      <c r="Q42" s="181">
        <v>0</v>
      </c>
      <c r="R42" s="181"/>
      <c r="S42" s="181">
        <f>+O42+Q42</f>
        <v>0</v>
      </c>
      <c r="Z42" s="182"/>
    </row>
    <row r="43" spans="1:26" hidden="1" x14ac:dyDescent="0.6">
      <c r="A43" s="174"/>
      <c r="B43" s="177"/>
      <c r="C43" s="187" t="s">
        <v>6</v>
      </c>
      <c r="D43" s="174"/>
      <c r="E43" s="183">
        <f>SUM(E41:E42)</f>
        <v>0</v>
      </c>
      <c r="F43" s="181"/>
      <c r="G43" s="183">
        <f>SUM(G41:G42)</f>
        <v>0</v>
      </c>
      <c r="H43" s="181"/>
      <c r="I43" s="183">
        <f>SUM(I41:I42)</f>
        <v>0</v>
      </c>
      <c r="J43" s="91"/>
      <c r="K43" s="183">
        <f>SUM(K41:K42)</f>
        <v>0</v>
      </c>
      <c r="L43" s="91"/>
      <c r="M43" s="183">
        <f>SUM(M41:M42)</f>
        <v>0</v>
      </c>
      <c r="N43" s="91"/>
      <c r="O43" s="183">
        <f>SUM(O41:O42)</f>
        <v>0</v>
      </c>
      <c r="P43" s="91"/>
      <c r="Q43" s="183">
        <f>SUM(Q41:Q42)</f>
        <v>0</v>
      </c>
      <c r="R43" s="91"/>
      <c r="S43" s="183">
        <f>SUM(S41:S42)</f>
        <v>0</v>
      </c>
      <c r="Z43" s="182"/>
    </row>
    <row r="44" spans="1:26" hidden="1" x14ac:dyDescent="0.6">
      <c r="A44" s="180" t="s">
        <v>7</v>
      </c>
      <c r="C44" s="180"/>
      <c r="D44" s="188"/>
      <c r="E44" s="91"/>
      <c r="F44" s="181"/>
      <c r="G44" s="91"/>
      <c r="H44" s="18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Z44" s="182"/>
    </row>
    <row r="45" spans="1:26" hidden="1" x14ac:dyDescent="0.6">
      <c r="B45" s="180" t="s">
        <v>8</v>
      </c>
      <c r="D45" s="188"/>
      <c r="E45" s="91"/>
      <c r="F45" s="181"/>
      <c r="G45" s="91"/>
      <c r="H45" s="18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Z45" s="182"/>
    </row>
    <row r="46" spans="1:26" hidden="1" x14ac:dyDescent="0.6">
      <c r="A46" s="174"/>
      <c r="B46" s="180"/>
      <c r="C46" s="174" t="s">
        <v>25</v>
      </c>
      <c r="D46" s="174"/>
      <c r="E46" s="91"/>
      <c r="F46" s="181"/>
      <c r="G46" s="91"/>
      <c r="H46" s="18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Z46" s="182"/>
    </row>
    <row r="47" spans="1:26" hidden="1" x14ac:dyDescent="0.6">
      <c r="A47" s="174"/>
      <c r="B47" s="180"/>
      <c r="C47" s="174" t="s">
        <v>10</v>
      </c>
      <c r="D47" s="189">
        <v>12.2</v>
      </c>
      <c r="E47" s="190">
        <v>0</v>
      </c>
      <c r="F47" s="181"/>
      <c r="G47" s="190">
        <v>0</v>
      </c>
      <c r="H47" s="181"/>
      <c r="I47" s="190">
        <v>0</v>
      </c>
      <c r="J47" s="181"/>
      <c r="K47" s="190">
        <v>0</v>
      </c>
      <c r="L47" s="181"/>
      <c r="M47" s="190">
        <v>0</v>
      </c>
      <c r="N47" s="181"/>
      <c r="O47" s="190">
        <f>SUM(E47:M47)</f>
        <v>0</v>
      </c>
      <c r="P47" s="181"/>
      <c r="Q47" s="190">
        <v>0</v>
      </c>
      <c r="R47" s="181"/>
      <c r="S47" s="190">
        <f>+O47+Q47</f>
        <v>0</v>
      </c>
      <c r="Z47" s="182"/>
    </row>
    <row r="48" spans="1:26" hidden="1" x14ac:dyDescent="0.6">
      <c r="A48" s="174"/>
      <c r="B48" s="180" t="s">
        <v>11</v>
      </c>
      <c r="C48" s="180"/>
      <c r="D48" s="188"/>
      <c r="E48" s="91"/>
      <c r="F48" s="181"/>
      <c r="G48" s="91"/>
      <c r="H48" s="18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Z48" s="182"/>
    </row>
    <row r="49" spans="1:26" hidden="1" x14ac:dyDescent="0.6">
      <c r="A49" s="174"/>
      <c r="B49" s="180"/>
      <c r="C49" s="180" t="s">
        <v>12</v>
      </c>
      <c r="D49" s="188"/>
      <c r="E49" s="91">
        <f>SUM(E47)</f>
        <v>0</v>
      </c>
      <c r="F49" s="181"/>
      <c r="G49" s="91">
        <f>SUM(G47)</f>
        <v>0</v>
      </c>
      <c r="H49" s="181"/>
      <c r="I49" s="91">
        <f>SUM(I47)</f>
        <v>0</v>
      </c>
      <c r="J49" s="91"/>
      <c r="K49" s="91">
        <f>SUM(K47)</f>
        <v>0</v>
      </c>
      <c r="L49" s="91"/>
      <c r="M49" s="91">
        <f>SUM(M47)</f>
        <v>0</v>
      </c>
      <c r="N49" s="91"/>
      <c r="O49" s="91">
        <f>SUM(O47)</f>
        <v>0</v>
      </c>
      <c r="P49" s="91"/>
      <c r="Q49" s="91">
        <f>SUM(Q47)</f>
        <v>0</v>
      </c>
      <c r="R49" s="91"/>
      <c r="S49" s="91">
        <f>SUM(S47)</f>
        <v>0</v>
      </c>
      <c r="Z49" s="182"/>
    </row>
    <row r="50" spans="1:26" hidden="1" x14ac:dyDescent="0.6">
      <c r="A50" s="174"/>
      <c r="B50" s="180" t="s">
        <v>13</v>
      </c>
      <c r="C50" s="187"/>
      <c r="D50" s="174"/>
      <c r="E50" s="183">
        <f>SUM(E43,E49)</f>
        <v>0</v>
      </c>
      <c r="F50" s="181"/>
      <c r="G50" s="183">
        <f>SUM(G43,G49)</f>
        <v>0</v>
      </c>
      <c r="H50" s="181"/>
      <c r="I50" s="183">
        <f>SUM(I43,I49)</f>
        <v>0</v>
      </c>
      <c r="J50" s="91"/>
      <c r="K50" s="183">
        <f>SUM(K43,K49)</f>
        <v>0</v>
      </c>
      <c r="L50" s="91"/>
      <c r="M50" s="183">
        <f>SUM(M43,M49)</f>
        <v>0</v>
      </c>
      <c r="N50" s="91"/>
      <c r="O50" s="183">
        <f>SUM(O43,O49)</f>
        <v>0</v>
      </c>
      <c r="P50" s="91"/>
      <c r="Q50" s="183">
        <f>SUM(Q43,Q49)</f>
        <v>0</v>
      </c>
      <c r="R50" s="91"/>
      <c r="S50" s="183">
        <f>SUM(S43,S49)</f>
        <v>0</v>
      </c>
      <c r="Z50" s="182"/>
    </row>
    <row r="51" spans="1:26" ht="23.4" thickBot="1" x14ac:dyDescent="0.65">
      <c r="A51" s="177" t="s">
        <v>151</v>
      </c>
      <c r="B51" s="180"/>
      <c r="C51" s="187"/>
      <c r="D51" s="174"/>
      <c r="E51" s="191">
        <f>+E34+E38+E50</f>
        <v>300000</v>
      </c>
      <c r="F51" s="181"/>
      <c r="G51" s="191">
        <f>+G34+G38+G50</f>
        <v>1092894</v>
      </c>
      <c r="H51" s="181"/>
      <c r="I51" s="191">
        <f>+I34+I38+I50</f>
        <v>30000</v>
      </c>
      <c r="J51" s="91"/>
      <c r="K51" s="191">
        <f>+K34+K38+K50</f>
        <v>409371</v>
      </c>
      <c r="L51" s="91"/>
      <c r="M51" s="191">
        <f>+M34+M38+M50</f>
        <v>-353682</v>
      </c>
      <c r="N51" s="91"/>
      <c r="O51" s="191">
        <f>+O34+O38+O50</f>
        <v>1478583</v>
      </c>
      <c r="P51" s="91"/>
      <c r="Q51" s="191">
        <f>+Q34+Q38+Q50</f>
        <v>4133</v>
      </c>
      <c r="R51" s="91"/>
      <c r="S51" s="191">
        <f>+S34+S38+S50</f>
        <v>1482716</v>
      </c>
      <c r="T51" s="193"/>
      <c r="Z51" s="182"/>
    </row>
    <row r="52" spans="1:26" ht="10.95" customHeight="1" thickTop="1" x14ac:dyDescent="0.6">
      <c r="A52" s="176"/>
      <c r="B52" s="180"/>
      <c r="C52" s="187"/>
      <c r="D52" s="174"/>
      <c r="E52" s="91"/>
      <c r="F52" s="181"/>
      <c r="G52" s="181"/>
      <c r="H52" s="18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Z52" s="182"/>
    </row>
    <row r="53" spans="1:26" x14ac:dyDescent="0.6">
      <c r="A53" s="177"/>
      <c r="B53" s="180"/>
      <c r="C53" s="180"/>
      <c r="D53" s="188"/>
      <c r="E53" s="91"/>
      <c r="F53" s="181"/>
      <c r="G53" s="91"/>
      <c r="H53" s="18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101"/>
      <c r="U53" s="192"/>
      <c r="Z53" s="182"/>
    </row>
    <row r="77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5" header="0.39370078740157499" footer="0.25"/>
  <pageSetup paperSize="9" scale="75" firstPageNumber="6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8"/>
  <sheetViews>
    <sheetView view="pageBreakPreview" topLeftCell="A16" zoomScaleSheetLayoutView="100" workbookViewId="0">
      <selection activeCell="M48" sqref="M48"/>
    </sheetView>
  </sheetViews>
  <sheetFormatPr defaultColWidth="9.109375" defaultRowHeight="23.4" x14ac:dyDescent="0.6"/>
  <cols>
    <col min="1" max="1" width="3.109375" style="8" customWidth="1"/>
    <col min="2" max="2" width="3.6640625" style="8" customWidth="1"/>
    <col min="3" max="3" width="42.6640625" style="8" customWidth="1"/>
    <col min="4" max="4" width="6.88671875" style="8" customWidth="1"/>
    <col min="5" max="5" width="14.88671875" style="5" bestFit="1" customWidth="1"/>
    <col min="6" max="6" width="1.5546875" style="5" customWidth="1"/>
    <col min="7" max="7" width="16.33203125" style="5" bestFit="1" customWidth="1"/>
    <col min="8" max="8" width="1.5546875" style="5" customWidth="1"/>
    <col min="9" max="9" width="16.88671875" style="5" customWidth="1"/>
    <col min="10" max="10" width="1.44140625" style="5" customWidth="1"/>
    <col min="11" max="11" width="16.33203125" style="5" customWidth="1"/>
    <col min="12" max="12" width="1.33203125" style="5" customWidth="1"/>
    <col min="13" max="13" width="15" style="5" customWidth="1"/>
    <col min="14" max="14" width="15.44140625" style="8" bestFit="1" customWidth="1"/>
    <col min="15" max="19" width="9.109375" style="8"/>
    <col min="20" max="20" width="9.109375" style="14"/>
    <col min="21" max="16384" width="9.109375" style="8"/>
  </cols>
  <sheetData>
    <row r="1" spans="1:20" s="11" customFormat="1" x14ac:dyDescent="0.6">
      <c r="A1" s="241" t="str">
        <f>+'[1]PL 9m'!A1:K1</f>
        <v>RAJTHANEE HOSPITAL PUBLIC COMPANY LIMITED AND ITS SUBSIDIARIES</v>
      </c>
      <c r="B1" s="241"/>
      <c r="C1" s="241"/>
      <c r="D1" s="241"/>
      <c r="E1" s="242"/>
      <c r="F1" s="242"/>
      <c r="G1" s="242"/>
      <c r="H1" s="242"/>
      <c r="I1" s="242"/>
      <c r="J1" s="242"/>
      <c r="K1" s="242"/>
      <c r="L1" s="242"/>
      <c r="M1" s="242"/>
      <c r="T1" s="12"/>
    </row>
    <row r="2" spans="1:20" s="11" customFormat="1" x14ac:dyDescent="0.6">
      <c r="A2" s="242" t="str">
        <f>+'[2]CE-Conso'!A2:S2</f>
        <v>STATEMENT OF CHANGES IN SHAREHOLDERS' EQUITY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T2" s="12"/>
    </row>
    <row r="3" spans="1:20" s="11" customFormat="1" x14ac:dyDescent="0.6">
      <c r="A3" s="241" t="str">
        <f>+'PL 3m'!A3:K3</f>
        <v>For the three months period ended  31 March 2021</v>
      </c>
      <c r="B3" s="241"/>
      <c r="C3" s="241"/>
      <c r="D3" s="242"/>
      <c r="E3" s="242"/>
      <c r="F3" s="242"/>
      <c r="G3" s="242"/>
      <c r="H3" s="242"/>
      <c r="I3" s="242"/>
      <c r="J3" s="242"/>
      <c r="K3" s="242"/>
      <c r="L3" s="242"/>
      <c r="M3" s="242"/>
      <c r="T3" s="12"/>
    </row>
    <row r="4" spans="1:20" s="11" customFormat="1" x14ac:dyDescent="0.6">
      <c r="A4" s="243" t="s">
        <v>154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T4" s="12"/>
    </row>
    <row r="5" spans="1:20" s="11" customFormat="1" x14ac:dyDescent="0.6">
      <c r="A5" s="26"/>
      <c r="B5" s="26"/>
      <c r="C5" s="26"/>
      <c r="D5" s="26"/>
      <c r="E5" s="19"/>
      <c r="F5" s="19"/>
      <c r="G5" s="19"/>
      <c r="H5" s="19"/>
      <c r="I5" s="19"/>
      <c r="J5" s="19"/>
      <c r="K5" s="19"/>
      <c r="L5" s="19"/>
      <c r="M5" s="151" t="s">
        <v>38</v>
      </c>
      <c r="T5" s="12"/>
    </row>
    <row r="6" spans="1:20" s="11" customFormat="1" x14ac:dyDescent="0.6">
      <c r="A6" s="26"/>
      <c r="B6" s="26"/>
      <c r="C6" s="26"/>
      <c r="D6" s="26"/>
      <c r="E6" s="19"/>
      <c r="F6" s="19"/>
      <c r="G6" s="19"/>
      <c r="H6" s="19"/>
      <c r="I6" s="19"/>
      <c r="J6" s="19"/>
      <c r="K6" s="19"/>
      <c r="L6" s="19"/>
      <c r="M6" s="152" t="s">
        <v>40</v>
      </c>
      <c r="T6" s="12"/>
    </row>
    <row r="7" spans="1:20" s="11" customFormat="1" x14ac:dyDescent="0.6">
      <c r="A7" s="26"/>
      <c r="B7" s="26"/>
      <c r="C7" s="26"/>
      <c r="D7" s="26"/>
      <c r="E7" s="19"/>
      <c r="F7" s="19"/>
      <c r="G7" s="19"/>
      <c r="H7" s="19"/>
      <c r="I7" s="19"/>
      <c r="J7" s="19"/>
      <c r="K7" s="19"/>
      <c r="L7" s="19"/>
      <c r="M7" s="220" t="s">
        <v>37</v>
      </c>
      <c r="T7" s="12"/>
    </row>
    <row r="8" spans="1:20" x14ac:dyDescent="0.6">
      <c r="A8" s="13"/>
      <c r="B8" s="13"/>
      <c r="C8" s="13"/>
      <c r="D8" s="171"/>
      <c r="E8" s="169" t="s">
        <v>130</v>
      </c>
      <c r="F8" s="169"/>
      <c r="G8" s="169" t="s">
        <v>131</v>
      </c>
      <c r="H8" s="40"/>
      <c r="I8" s="244" t="s">
        <v>132</v>
      </c>
      <c r="J8" s="244"/>
      <c r="K8" s="244"/>
      <c r="L8" s="40"/>
      <c r="M8" s="169" t="s">
        <v>127</v>
      </c>
    </row>
    <row r="9" spans="1:20" ht="23.25" customHeight="1" x14ac:dyDescent="0.6">
      <c r="A9" s="14"/>
      <c r="B9" s="14"/>
      <c r="C9" s="14"/>
      <c r="D9" s="174"/>
      <c r="E9" s="170" t="s">
        <v>135</v>
      </c>
      <c r="F9" s="170"/>
      <c r="G9" s="170" t="s">
        <v>136</v>
      </c>
      <c r="H9" s="19"/>
      <c r="I9" s="170" t="s">
        <v>139</v>
      </c>
      <c r="J9" s="170"/>
      <c r="K9" s="170" t="s">
        <v>140</v>
      </c>
      <c r="L9" s="19"/>
      <c r="M9" s="19"/>
    </row>
    <row r="10" spans="1:20" x14ac:dyDescent="0.6">
      <c r="A10" s="15"/>
      <c r="B10" s="15"/>
      <c r="C10" s="15"/>
      <c r="D10" s="175" t="s">
        <v>44</v>
      </c>
      <c r="E10" s="175" t="s">
        <v>81</v>
      </c>
      <c r="F10" s="175"/>
      <c r="G10" s="175"/>
      <c r="H10" s="37"/>
      <c r="I10" s="175" t="s">
        <v>143</v>
      </c>
      <c r="J10" s="175"/>
      <c r="K10" s="175"/>
      <c r="L10" s="37"/>
      <c r="M10" s="37"/>
    </row>
    <row r="11" spans="1:20" ht="7.95" customHeight="1" x14ac:dyDescent="0.6">
      <c r="A11" s="11"/>
      <c r="B11" s="18"/>
      <c r="C11" s="23"/>
      <c r="D11" s="14"/>
      <c r="E11" s="63"/>
      <c r="F11" s="62"/>
      <c r="G11" s="62"/>
      <c r="H11" s="62"/>
      <c r="I11" s="63"/>
      <c r="J11" s="63"/>
      <c r="K11" s="63"/>
      <c r="L11" s="63"/>
      <c r="M11" s="63"/>
      <c r="N11" s="32"/>
      <c r="T11" s="17"/>
    </row>
    <row r="12" spans="1:20" x14ac:dyDescent="0.6">
      <c r="A12" s="177" t="s">
        <v>152</v>
      </c>
      <c r="B12" s="174"/>
      <c r="C12" s="174"/>
      <c r="D12" s="14"/>
      <c r="E12" s="19">
        <v>300000</v>
      </c>
      <c r="F12" s="20"/>
      <c r="G12" s="19">
        <v>1092894</v>
      </c>
      <c r="H12" s="20"/>
      <c r="I12" s="19">
        <v>30000</v>
      </c>
      <c r="J12" s="19"/>
      <c r="K12" s="19">
        <v>298845</v>
      </c>
      <c r="L12" s="19"/>
      <c r="M12" s="19">
        <f>SUM(E12:K12)</f>
        <v>1721739</v>
      </c>
      <c r="T12" s="17"/>
    </row>
    <row r="13" spans="1:20" x14ac:dyDescent="0.6">
      <c r="A13" s="180" t="s">
        <v>147</v>
      </c>
      <c r="B13" s="180"/>
      <c r="C13" s="180"/>
      <c r="D13" s="14"/>
      <c r="E13" s="19"/>
      <c r="F13" s="20"/>
      <c r="G13" s="20"/>
      <c r="H13" s="20"/>
      <c r="I13" s="19"/>
      <c r="J13" s="19"/>
      <c r="K13" s="19"/>
      <c r="L13" s="19"/>
      <c r="M13" s="19"/>
      <c r="T13" s="17"/>
    </row>
    <row r="14" spans="1:20" x14ac:dyDescent="0.6">
      <c r="A14" s="174"/>
      <c r="B14" s="174" t="s">
        <v>148</v>
      </c>
      <c r="C14" s="174"/>
      <c r="D14" s="14"/>
      <c r="E14" s="20">
        <v>0</v>
      </c>
      <c r="F14" s="20"/>
      <c r="G14" s="20">
        <v>0</v>
      </c>
      <c r="H14" s="20"/>
      <c r="I14" s="20">
        <v>0</v>
      </c>
      <c r="J14" s="20"/>
      <c r="K14" s="20">
        <f>+'PL 3m'!I23</f>
        <v>89698</v>
      </c>
      <c r="L14" s="20"/>
      <c r="M14" s="20">
        <f>SUM(E14:K14)</f>
        <v>89698</v>
      </c>
      <c r="T14" s="17"/>
    </row>
    <row r="15" spans="1:20" x14ac:dyDescent="0.6">
      <c r="A15" s="174"/>
      <c r="B15" s="174" t="s">
        <v>149</v>
      </c>
      <c r="C15" s="174"/>
      <c r="D15" s="14"/>
      <c r="E15" s="20">
        <v>0</v>
      </c>
      <c r="F15" s="20"/>
      <c r="G15" s="20">
        <v>0</v>
      </c>
      <c r="H15" s="20"/>
      <c r="I15" s="20">
        <v>0</v>
      </c>
      <c r="J15" s="20"/>
      <c r="K15" s="20">
        <f>+'PL 3m'!I27</f>
        <v>0</v>
      </c>
      <c r="L15" s="20"/>
      <c r="M15" s="20">
        <f>SUM(E15:K15)</f>
        <v>0</v>
      </c>
      <c r="T15" s="17"/>
    </row>
    <row r="16" spans="1:20" x14ac:dyDescent="0.6">
      <c r="A16" s="174"/>
      <c r="B16" s="177" t="s">
        <v>150</v>
      </c>
      <c r="C16" s="177"/>
      <c r="D16" s="14"/>
      <c r="E16" s="64">
        <f>SUM(E14:E15)</f>
        <v>0</v>
      </c>
      <c r="F16" s="20"/>
      <c r="G16" s="64">
        <f>SUM(G14:G15)</f>
        <v>0</v>
      </c>
      <c r="H16" s="20"/>
      <c r="I16" s="64">
        <f>SUM(I14:I15)</f>
        <v>0</v>
      </c>
      <c r="J16" s="19"/>
      <c r="K16" s="64">
        <f>SUM(K14:K15)</f>
        <v>89698</v>
      </c>
      <c r="L16" s="19"/>
      <c r="M16" s="64">
        <f>SUM(M14:M15)</f>
        <v>89698</v>
      </c>
      <c r="T16" s="17"/>
    </row>
    <row r="17" spans="1:20" hidden="1" x14ac:dyDescent="0.6">
      <c r="A17" s="18" t="s">
        <v>1</v>
      </c>
      <c r="B17" s="12"/>
      <c r="C17" s="12"/>
      <c r="D17" s="14"/>
      <c r="E17" s="19"/>
      <c r="F17" s="20"/>
      <c r="G17" s="20"/>
      <c r="H17" s="20"/>
      <c r="I17" s="19"/>
      <c r="J17" s="19"/>
      <c r="K17" s="19"/>
      <c r="L17" s="19"/>
      <c r="M17" s="19"/>
      <c r="T17" s="17"/>
    </row>
    <row r="18" spans="1:20" hidden="1" x14ac:dyDescent="0.6">
      <c r="A18" s="14"/>
      <c r="B18" s="18" t="s">
        <v>2</v>
      </c>
      <c r="C18" s="18"/>
      <c r="D18" s="16"/>
      <c r="E18" s="19"/>
      <c r="F18" s="20"/>
      <c r="G18" s="20"/>
      <c r="H18" s="20"/>
      <c r="I18" s="19"/>
      <c r="J18" s="19"/>
      <c r="K18" s="19"/>
      <c r="L18" s="19"/>
      <c r="M18" s="19"/>
      <c r="T18" s="17"/>
    </row>
    <row r="19" spans="1:20" hidden="1" x14ac:dyDescent="0.6">
      <c r="A19" s="14"/>
      <c r="B19" s="18"/>
      <c r="C19" s="21" t="s">
        <v>3</v>
      </c>
      <c r="D19" s="16"/>
      <c r="E19" s="20">
        <v>0</v>
      </c>
      <c r="F19" s="20"/>
      <c r="G19" s="20"/>
      <c r="H19" s="20"/>
      <c r="I19" s="20">
        <v>0</v>
      </c>
      <c r="J19" s="20"/>
      <c r="K19" s="20">
        <v>0</v>
      </c>
      <c r="L19" s="20"/>
      <c r="M19" s="20">
        <f>SUM(E19:K19)</f>
        <v>0</v>
      </c>
      <c r="T19" s="17"/>
    </row>
    <row r="20" spans="1:20" hidden="1" x14ac:dyDescent="0.6">
      <c r="A20" s="14"/>
      <c r="B20" s="12"/>
      <c r="C20" s="22" t="s">
        <v>4</v>
      </c>
      <c r="D20" s="16">
        <v>25</v>
      </c>
      <c r="E20" s="20">
        <v>0</v>
      </c>
      <c r="F20" s="20"/>
      <c r="G20" s="20">
        <v>0</v>
      </c>
      <c r="H20" s="20"/>
      <c r="I20" s="20">
        <v>0</v>
      </c>
      <c r="J20" s="20"/>
      <c r="K20" s="20">
        <f>+-I20</f>
        <v>0</v>
      </c>
      <c r="L20" s="20"/>
      <c r="M20" s="20">
        <f>SUM(E20:K20)</f>
        <v>0</v>
      </c>
      <c r="T20" s="17"/>
    </row>
    <row r="21" spans="1:20" hidden="1" x14ac:dyDescent="0.6">
      <c r="A21" s="14"/>
      <c r="B21" s="12"/>
      <c r="C21" s="22" t="s">
        <v>5</v>
      </c>
      <c r="D21" s="16"/>
      <c r="E21" s="20">
        <v>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f>SUM(E21:K21)</f>
        <v>0</v>
      </c>
      <c r="T21" s="17"/>
    </row>
    <row r="22" spans="1:20" hidden="1" x14ac:dyDescent="0.6">
      <c r="A22" s="14"/>
      <c r="B22" s="12"/>
      <c r="C22" s="23" t="s">
        <v>6</v>
      </c>
      <c r="D22" s="14"/>
      <c r="E22" s="64">
        <f>SUM(E19:E21)</f>
        <v>0</v>
      </c>
      <c r="F22" s="20"/>
      <c r="G22" s="64">
        <f>SUM(G19:G21)</f>
        <v>0</v>
      </c>
      <c r="H22" s="20"/>
      <c r="I22" s="64">
        <f>SUM(I19:I21)</f>
        <v>0</v>
      </c>
      <c r="J22" s="19"/>
      <c r="K22" s="64">
        <f>SUM(K19:K21)</f>
        <v>0</v>
      </c>
      <c r="L22" s="19"/>
      <c r="M22" s="64">
        <f>SUM(M19:M21)</f>
        <v>0</v>
      </c>
      <c r="T22" s="17"/>
    </row>
    <row r="23" spans="1:20" hidden="1" x14ac:dyDescent="0.6">
      <c r="A23" s="18" t="s">
        <v>7</v>
      </c>
      <c r="C23" s="18"/>
      <c r="D23" s="25"/>
      <c r="E23" s="19"/>
      <c r="F23" s="20"/>
      <c r="G23" s="19"/>
      <c r="H23" s="20"/>
      <c r="I23" s="19"/>
      <c r="J23" s="19"/>
      <c r="K23" s="19"/>
      <c r="L23" s="19"/>
      <c r="M23" s="19"/>
      <c r="T23" s="17"/>
    </row>
    <row r="24" spans="1:20" hidden="1" x14ac:dyDescent="0.6">
      <c r="B24" s="18" t="s">
        <v>8</v>
      </c>
      <c r="D24" s="25"/>
      <c r="E24" s="19"/>
      <c r="F24" s="20"/>
      <c r="G24" s="19"/>
      <c r="H24" s="20"/>
      <c r="I24" s="19"/>
      <c r="J24" s="19"/>
      <c r="K24" s="19"/>
      <c r="L24" s="19"/>
      <c r="M24" s="19"/>
      <c r="T24" s="17"/>
    </row>
    <row r="25" spans="1:20" hidden="1" x14ac:dyDescent="0.6">
      <c r="A25" s="14"/>
      <c r="B25" s="18"/>
      <c r="C25" s="14" t="s">
        <v>9</v>
      </c>
      <c r="D25" s="14"/>
      <c r="E25" s="19"/>
      <c r="F25" s="20"/>
      <c r="G25" s="19"/>
      <c r="H25" s="20"/>
      <c r="I25" s="19"/>
      <c r="J25" s="19"/>
      <c r="K25" s="19"/>
      <c r="L25" s="19"/>
      <c r="M25" s="19"/>
      <c r="T25" s="17"/>
    </row>
    <row r="26" spans="1:20" hidden="1" x14ac:dyDescent="0.6">
      <c r="A26" s="14"/>
      <c r="B26" s="18"/>
      <c r="C26" s="14" t="s">
        <v>10</v>
      </c>
      <c r="E26" s="66">
        <v>0</v>
      </c>
      <c r="F26" s="20"/>
      <c r="G26" s="66">
        <v>0</v>
      </c>
      <c r="H26" s="20"/>
      <c r="I26" s="66">
        <v>0</v>
      </c>
      <c r="J26" s="20"/>
      <c r="K26" s="66">
        <v>0</v>
      </c>
      <c r="L26" s="20"/>
      <c r="M26" s="66">
        <f>SUM(E26:K26)</f>
        <v>0</v>
      </c>
      <c r="T26" s="17"/>
    </row>
    <row r="27" spans="1:20" hidden="1" x14ac:dyDescent="0.6">
      <c r="A27" s="14"/>
      <c r="B27" s="18" t="s">
        <v>11</v>
      </c>
      <c r="C27" s="18"/>
      <c r="D27" s="25"/>
      <c r="E27" s="19"/>
      <c r="F27" s="20"/>
      <c r="G27" s="19"/>
      <c r="H27" s="20"/>
      <c r="I27" s="19"/>
      <c r="J27" s="19"/>
      <c r="K27" s="19"/>
      <c r="L27" s="19"/>
      <c r="M27" s="19"/>
      <c r="T27" s="17"/>
    </row>
    <row r="28" spans="1:20" hidden="1" x14ac:dyDescent="0.6">
      <c r="A28" s="14"/>
      <c r="B28" s="18"/>
      <c r="C28" s="18" t="s">
        <v>12</v>
      </c>
      <c r="D28" s="25"/>
      <c r="E28" s="19">
        <f>SUM(E26)</f>
        <v>0</v>
      </c>
      <c r="F28" s="20"/>
      <c r="G28" s="19">
        <f>SUM(G26)</f>
        <v>0</v>
      </c>
      <c r="H28" s="20"/>
      <c r="I28" s="19">
        <f>SUM(I26)</f>
        <v>0</v>
      </c>
      <c r="J28" s="19"/>
      <c r="K28" s="19">
        <f>SUM(K26)</f>
        <v>0</v>
      </c>
      <c r="L28" s="19"/>
      <c r="M28" s="19">
        <f>SUM(M26)</f>
        <v>0</v>
      </c>
      <c r="T28" s="17"/>
    </row>
    <row r="29" spans="1:20" hidden="1" x14ac:dyDescent="0.6">
      <c r="A29" s="14"/>
      <c r="B29" s="18" t="s">
        <v>13</v>
      </c>
      <c r="C29" s="23"/>
      <c r="D29" s="14"/>
      <c r="E29" s="64">
        <f>SUM(E22,E28)</f>
        <v>0</v>
      </c>
      <c r="F29" s="20"/>
      <c r="G29" s="64">
        <f>SUM(G22,G28)</f>
        <v>0</v>
      </c>
      <c r="H29" s="20"/>
      <c r="I29" s="64">
        <f>SUM(I22,I28)</f>
        <v>0</v>
      </c>
      <c r="J29" s="19"/>
      <c r="K29" s="64">
        <f>SUM(K22,K28)</f>
        <v>0</v>
      </c>
      <c r="L29" s="19"/>
      <c r="M29" s="64">
        <f>SUM(M22,M28)</f>
        <v>0</v>
      </c>
      <c r="T29" s="17"/>
    </row>
    <row r="30" spans="1:20" ht="24" thickBot="1" x14ac:dyDescent="0.65">
      <c r="A30" s="177" t="s">
        <v>153</v>
      </c>
      <c r="B30" s="18"/>
      <c r="C30" s="18"/>
      <c r="D30" s="25"/>
      <c r="E30" s="67">
        <f>+E12+E16+E29</f>
        <v>300000</v>
      </c>
      <c r="F30" s="20"/>
      <c r="G30" s="67">
        <f>+G12+G16+G29</f>
        <v>1092894</v>
      </c>
      <c r="H30" s="20"/>
      <c r="I30" s="67">
        <f>+I12+I16+I29</f>
        <v>30000</v>
      </c>
      <c r="J30" s="19"/>
      <c r="K30" s="67">
        <f>+K12+K16+K29</f>
        <v>388543</v>
      </c>
      <c r="L30" s="19"/>
      <c r="M30" s="67">
        <f>+M12+M16+M29</f>
        <v>1811437</v>
      </c>
      <c r="N30" s="32"/>
      <c r="T30" s="17"/>
    </row>
    <row r="31" spans="1:20" ht="12.75" customHeight="1" thickTop="1" x14ac:dyDescent="0.6">
      <c r="A31" s="14"/>
      <c r="B31" s="14"/>
      <c r="C31" s="14"/>
      <c r="D31" s="14"/>
      <c r="E31" s="19"/>
      <c r="F31" s="20"/>
      <c r="G31" s="20"/>
      <c r="H31" s="20"/>
      <c r="I31" s="19"/>
      <c r="J31" s="19"/>
      <c r="K31" s="19"/>
      <c r="L31" s="19"/>
      <c r="M31" s="19"/>
      <c r="T31" s="17"/>
    </row>
    <row r="32" spans="1:20" x14ac:dyDescent="0.6">
      <c r="A32" s="177" t="s">
        <v>146</v>
      </c>
      <c r="B32" s="174"/>
      <c r="C32" s="174"/>
      <c r="D32" s="25"/>
      <c r="E32" s="19">
        <v>300000</v>
      </c>
      <c r="F32" s="20"/>
      <c r="G32" s="35">
        <v>1092894</v>
      </c>
      <c r="H32" s="20"/>
      <c r="I32" s="19">
        <v>30000</v>
      </c>
      <c r="J32" s="19"/>
      <c r="K32" s="19">
        <v>262705</v>
      </c>
      <c r="L32" s="19"/>
      <c r="M32" s="19">
        <v>1685599</v>
      </c>
      <c r="N32" s="32"/>
      <c r="T32" s="17"/>
    </row>
    <row r="33" spans="1:20" x14ac:dyDescent="0.6">
      <c r="A33" s="180" t="s">
        <v>147</v>
      </c>
      <c r="B33" s="180"/>
      <c r="C33" s="180"/>
      <c r="D33" s="14"/>
      <c r="E33" s="19"/>
      <c r="F33" s="20"/>
      <c r="G33" s="20"/>
      <c r="H33" s="20"/>
      <c r="I33" s="19"/>
      <c r="J33" s="19"/>
      <c r="K33" s="19"/>
      <c r="L33" s="19"/>
      <c r="M33" s="20"/>
      <c r="T33" s="17"/>
    </row>
    <row r="34" spans="1:20" x14ac:dyDescent="0.6">
      <c r="A34" s="174"/>
      <c r="B34" s="174" t="s">
        <v>148</v>
      </c>
      <c r="C34" s="174"/>
      <c r="D34" s="14"/>
      <c r="E34" s="20">
        <v>0</v>
      </c>
      <c r="F34" s="20"/>
      <c r="G34" s="20">
        <v>0</v>
      </c>
      <c r="H34" s="20"/>
      <c r="I34" s="20">
        <v>0</v>
      </c>
      <c r="J34" s="20"/>
      <c r="K34" s="71">
        <f>+'PL 3m'!K23</f>
        <v>74232</v>
      </c>
      <c r="L34" s="20"/>
      <c r="M34" s="20">
        <f>SUM(E34:K34)</f>
        <v>74232</v>
      </c>
      <c r="T34" s="17"/>
    </row>
    <row r="35" spans="1:20" x14ac:dyDescent="0.6">
      <c r="A35" s="174"/>
      <c r="B35" s="174" t="s">
        <v>149</v>
      </c>
      <c r="C35" s="174"/>
      <c r="D35" s="14"/>
      <c r="E35" s="20">
        <v>0</v>
      </c>
      <c r="F35" s="20"/>
      <c r="G35" s="20">
        <v>0</v>
      </c>
      <c r="H35" s="20"/>
      <c r="I35" s="20">
        <v>0</v>
      </c>
      <c r="J35" s="20"/>
      <c r="K35" s="20">
        <f>+'PL 3m'!K27</f>
        <v>0</v>
      </c>
      <c r="L35" s="20"/>
      <c r="M35" s="20">
        <f>SUM(E35:K35)</f>
        <v>0</v>
      </c>
      <c r="T35" s="17"/>
    </row>
    <row r="36" spans="1:20" x14ac:dyDescent="0.6">
      <c r="A36" s="174"/>
      <c r="B36" s="177" t="s">
        <v>150</v>
      </c>
      <c r="C36" s="177"/>
      <c r="D36" s="14"/>
      <c r="E36" s="64">
        <f>SUM(E34:E35)</f>
        <v>0</v>
      </c>
      <c r="F36" s="20"/>
      <c r="G36" s="64">
        <f>SUM(G34:G35)</f>
        <v>0</v>
      </c>
      <c r="H36" s="20"/>
      <c r="I36" s="64">
        <f>SUM(I34:I35)</f>
        <v>0</v>
      </c>
      <c r="J36" s="19"/>
      <c r="K36" s="64">
        <f>SUM(K34:K35)</f>
        <v>74232</v>
      </c>
      <c r="L36" s="19"/>
      <c r="M36" s="64">
        <f>SUM(M34:M35)</f>
        <v>74232</v>
      </c>
      <c r="N36" s="24"/>
      <c r="T36" s="17"/>
    </row>
    <row r="37" spans="1:20" hidden="1" x14ac:dyDescent="0.6">
      <c r="A37" s="18" t="s">
        <v>1</v>
      </c>
      <c r="B37" s="12"/>
      <c r="C37" s="12"/>
      <c r="D37" s="14"/>
      <c r="E37" s="19"/>
      <c r="F37" s="20"/>
      <c r="G37" s="20"/>
      <c r="H37" s="20"/>
      <c r="I37" s="19"/>
      <c r="J37" s="19"/>
      <c r="K37" s="19"/>
      <c r="L37" s="19"/>
      <c r="M37" s="19"/>
      <c r="T37" s="17"/>
    </row>
    <row r="38" spans="1:20" hidden="1" x14ac:dyDescent="0.6">
      <c r="A38" s="14"/>
      <c r="B38" s="18" t="s">
        <v>2</v>
      </c>
      <c r="C38" s="18"/>
      <c r="D38" s="16"/>
      <c r="E38" s="19"/>
      <c r="F38" s="20"/>
      <c r="G38" s="20"/>
      <c r="H38" s="20"/>
      <c r="I38" s="19"/>
      <c r="J38" s="19"/>
      <c r="K38" s="19"/>
      <c r="L38" s="19"/>
      <c r="M38" s="19"/>
      <c r="T38" s="17"/>
    </row>
    <row r="39" spans="1:20" hidden="1" x14ac:dyDescent="0.6">
      <c r="A39" s="14"/>
      <c r="B39" s="12"/>
      <c r="C39" s="22" t="s">
        <v>4</v>
      </c>
      <c r="D39" s="16"/>
      <c r="E39" s="20">
        <v>0</v>
      </c>
      <c r="F39" s="20"/>
      <c r="G39" s="20">
        <v>0</v>
      </c>
      <c r="H39" s="20"/>
      <c r="I39" s="20">
        <v>0</v>
      </c>
      <c r="J39" s="20"/>
      <c r="K39" s="20">
        <f>+-I39</f>
        <v>0</v>
      </c>
      <c r="L39" s="20"/>
      <c r="M39" s="20">
        <f>SUM(E39:K39)</f>
        <v>0</v>
      </c>
      <c r="T39" s="17"/>
    </row>
    <row r="40" spans="1:20" hidden="1" x14ac:dyDescent="0.6">
      <c r="A40" s="14"/>
      <c r="B40" s="12"/>
      <c r="C40" s="22" t="s">
        <v>5</v>
      </c>
      <c r="D40" s="16">
        <v>25</v>
      </c>
      <c r="E40" s="20">
        <v>0</v>
      </c>
      <c r="F40" s="20"/>
      <c r="G40" s="20">
        <v>0</v>
      </c>
      <c r="H40" s="20"/>
      <c r="I40" s="20">
        <v>0</v>
      </c>
      <c r="J40" s="20"/>
      <c r="K40" s="20">
        <v>0</v>
      </c>
      <c r="L40" s="20"/>
      <c r="M40" s="20">
        <f>SUM(E40:K40)</f>
        <v>0</v>
      </c>
      <c r="T40" s="17"/>
    </row>
    <row r="41" spans="1:20" hidden="1" x14ac:dyDescent="0.6">
      <c r="A41" s="14"/>
      <c r="B41" s="12"/>
      <c r="C41" s="23" t="s">
        <v>6</v>
      </c>
      <c r="D41" s="14"/>
      <c r="E41" s="64">
        <f>SUM(E39:E40)</f>
        <v>0</v>
      </c>
      <c r="F41" s="20"/>
      <c r="G41" s="64">
        <f>SUM(G39:G40)</f>
        <v>0</v>
      </c>
      <c r="H41" s="20"/>
      <c r="I41" s="64">
        <f>SUM(I39:I40)</f>
        <v>0</v>
      </c>
      <c r="J41" s="19"/>
      <c r="K41" s="64">
        <f>SUM(K39:K40)</f>
        <v>0</v>
      </c>
      <c r="L41" s="19"/>
      <c r="M41" s="64">
        <f>SUM(M39:M40)</f>
        <v>0</v>
      </c>
      <c r="T41" s="17"/>
    </row>
    <row r="42" spans="1:20" hidden="1" x14ac:dyDescent="0.6">
      <c r="A42" s="14"/>
      <c r="B42" s="18" t="s">
        <v>13</v>
      </c>
      <c r="C42" s="23"/>
      <c r="D42" s="14"/>
      <c r="E42" s="64">
        <f>SUM(E41)</f>
        <v>0</v>
      </c>
      <c r="F42" s="20"/>
      <c r="G42" s="64">
        <f>SUM(G41)</f>
        <v>0</v>
      </c>
      <c r="H42" s="20"/>
      <c r="I42" s="64">
        <f>SUM(I41)</f>
        <v>0</v>
      </c>
      <c r="J42" s="19"/>
      <c r="K42" s="64">
        <f>SUM(K41)</f>
        <v>0</v>
      </c>
      <c r="L42" s="19"/>
      <c r="M42" s="64">
        <f>SUM(M41)</f>
        <v>0</v>
      </c>
      <c r="T42" s="17"/>
    </row>
    <row r="43" spans="1:20" ht="24" thickBot="1" x14ac:dyDescent="0.65">
      <c r="A43" s="177" t="s">
        <v>151</v>
      </c>
      <c r="B43" s="18"/>
      <c r="C43" s="23"/>
      <c r="D43" s="14"/>
      <c r="E43" s="67">
        <f>E32+E36+E42</f>
        <v>300000</v>
      </c>
      <c r="F43" s="20"/>
      <c r="G43" s="67">
        <f>G32+G36+G42</f>
        <v>1092894</v>
      </c>
      <c r="H43" s="20"/>
      <c r="I43" s="67">
        <f>I32+I36+I42</f>
        <v>30000</v>
      </c>
      <c r="J43" s="19"/>
      <c r="K43" s="67">
        <f>K32+K36+K42</f>
        <v>336937</v>
      </c>
      <c r="L43" s="19"/>
      <c r="M43" s="67">
        <f>M32+M36+M42</f>
        <v>1759831</v>
      </c>
      <c r="N43" s="32"/>
      <c r="T43" s="17"/>
    </row>
    <row r="44" spans="1:20" ht="24" thickTop="1" x14ac:dyDescent="0.6">
      <c r="A44" s="18"/>
      <c r="B44" s="18"/>
      <c r="C44" s="18"/>
      <c r="D44" s="25"/>
      <c r="E44" s="63"/>
      <c r="F44" s="62"/>
      <c r="G44" s="63"/>
      <c r="H44" s="62"/>
      <c r="I44" s="63"/>
      <c r="J44" s="63"/>
      <c r="K44" s="63"/>
      <c r="L44" s="63"/>
      <c r="M44" s="63"/>
      <c r="N44" s="32"/>
      <c r="T44" s="17"/>
    </row>
    <row r="68" ht="42.75" customHeight="1" x14ac:dyDescent="0.6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5" header="0.39370078740157499" footer="0.25"/>
  <pageSetup paperSize="9" scale="72" firstPageNumber="7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O285"/>
  <sheetViews>
    <sheetView tabSelected="1" view="pageBreakPreview" topLeftCell="A27" zoomScale="90" zoomScaleNormal="70" zoomScaleSheetLayoutView="90" workbookViewId="0">
      <selection activeCell="P91" sqref="P91"/>
    </sheetView>
  </sheetViews>
  <sheetFormatPr defaultColWidth="9.109375" defaultRowHeight="23.4" x14ac:dyDescent="0.6"/>
  <cols>
    <col min="1" max="1" width="2.6640625" style="2" customWidth="1"/>
    <col min="2" max="2" width="2.88671875" style="2" customWidth="1"/>
    <col min="3" max="3" width="2.5546875" style="2" customWidth="1"/>
    <col min="4" max="4" width="57.77734375" style="2" customWidth="1"/>
    <col min="5" max="5" width="6.5546875" style="6" customWidth="1"/>
    <col min="6" max="6" width="14" style="5" customWidth="1"/>
    <col min="7" max="7" width="1.33203125" style="6" customWidth="1"/>
    <col min="8" max="8" width="14" style="5" customWidth="1"/>
    <col min="9" max="9" width="1.33203125" style="6" customWidth="1"/>
    <col min="10" max="10" width="14" style="5" customWidth="1"/>
    <col min="11" max="11" width="2" style="6" customWidth="1"/>
    <col min="12" max="12" width="14" style="5" customWidth="1"/>
    <col min="13" max="13" width="9.88671875" style="2" bestFit="1" customWidth="1"/>
    <col min="14" max="14" width="13.88671875" style="3" bestFit="1" customWidth="1"/>
    <col min="15" max="15" width="11.33203125" style="31" bestFit="1" customWidth="1"/>
    <col min="16" max="16384" width="9.109375" style="2"/>
  </cols>
  <sheetData>
    <row r="1" spans="1:15" x14ac:dyDescent="0.6">
      <c r="A1" s="226" t="str">
        <f>+'[1]PL 9m'!A1:K1</f>
        <v>RAJTHANEE HOSPITAL PUBLIC COMPANY LIMITED AND ITS SUBSIDIARIES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5" x14ac:dyDescent="0.6">
      <c r="A2" s="226" t="s">
        <v>155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5" x14ac:dyDescent="0.6">
      <c r="A3" s="246" t="str">
        <f>+'PL 3m'!A3:K3</f>
        <v>For the three months period ended  31 March 2021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</row>
    <row r="4" spans="1:15" x14ac:dyDescent="0.6">
      <c r="A4" s="130"/>
      <c r="B4" s="131"/>
      <c r="C4" s="131"/>
      <c r="D4" s="131"/>
      <c r="E4" s="38"/>
      <c r="F4" s="19"/>
      <c r="G4" s="38"/>
      <c r="H4" s="19"/>
      <c r="I4" s="38"/>
      <c r="J4" s="39"/>
      <c r="K4" s="38"/>
      <c r="L4" s="151" t="s">
        <v>38</v>
      </c>
    </row>
    <row r="5" spans="1:15" x14ac:dyDescent="0.6">
      <c r="A5" s="130"/>
      <c r="B5" s="131"/>
      <c r="C5" s="131"/>
      <c r="D5" s="131"/>
      <c r="E5" s="38"/>
      <c r="F5" s="19"/>
      <c r="G5" s="38"/>
      <c r="H5" s="19"/>
      <c r="I5" s="38"/>
      <c r="J5" s="39"/>
      <c r="K5" s="38"/>
      <c r="L5" s="152" t="s">
        <v>40</v>
      </c>
    </row>
    <row r="6" spans="1:15" x14ac:dyDescent="0.6">
      <c r="A6" s="130"/>
      <c r="B6" s="131"/>
      <c r="C6" s="131"/>
      <c r="D6" s="131"/>
      <c r="E6" s="38"/>
      <c r="F6" s="19"/>
      <c r="G6" s="38"/>
      <c r="H6" s="19"/>
      <c r="I6" s="38"/>
      <c r="J6" s="39"/>
      <c r="K6" s="38"/>
      <c r="L6" s="138" t="s">
        <v>37</v>
      </c>
    </row>
    <row r="7" spans="1:15" x14ac:dyDescent="0.6">
      <c r="A7" s="41"/>
      <c r="B7" s="41"/>
      <c r="C7" s="41"/>
      <c r="D7" s="41"/>
      <c r="E7" s="137"/>
      <c r="F7" s="233" t="s">
        <v>41</v>
      </c>
      <c r="G7" s="233"/>
      <c r="H7" s="233"/>
      <c r="I7" s="137"/>
      <c r="J7" s="248" t="s">
        <v>97</v>
      </c>
      <c r="K7" s="248"/>
      <c r="L7" s="248"/>
    </row>
    <row r="8" spans="1:15" x14ac:dyDescent="0.6">
      <c r="A8" s="136"/>
      <c r="B8" s="136"/>
      <c r="C8" s="136"/>
      <c r="D8" s="136"/>
      <c r="E8" s="38"/>
      <c r="F8" s="229" t="s">
        <v>43</v>
      </c>
      <c r="G8" s="229"/>
      <c r="H8" s="229"/>
      <c r="I8" s="38"/>
      <c r="J8" s="245" t="s">
        <v>43</v>
      </c>
      <c r="K8" s="245"/>
      <c r="L8" s="245"/>
    </row>
    <row r="9" spans="1:15" x14ac:dyDescent="0.6">
      <c r="A9" s="29"/>
      <c r="B9" s="42"/>
      <c r="C9" s="42"/>
      <c r="D9" s="42"/>
      <c r="E9" s="85" t="s">
        <v>44</v>
      </c>
      <c r="F9" s="33" t="s">
        <v>46</v>
      </c>
      <c r="G9" s="34"/>
      <c r="H9" s="33" t="s">
        <v>45</v>
      </c>
      <c r="I9" s="34"/>
      <c r="J9" s="33" t="s">
        <v>46</v>
      </c>
      <c r="K9" s="34"/>
      <c r="L9" s="33" t="s">
        <v>45</v>
      </c>
    </row>
    <row r="10" spans="1:15" ht="12" customHeight="1" x14ac:dyDescent="0.6">
      <c r="B10" s="1"/>
      <c r="C10" s="1"/>
      <c r="D10" s="1"/>
      <c r="E10" s="27"/>
      <c r="F10" s="59"/>
      <c r="G10" s="36"/>
      <c r="H10" s="59"/>
      <c r="I10" s="36"/>
      <c r="J10" s="59"/>
      <c r="K10" s="36"/>
      <c r="L10" s="59"/>
    </row>
    <row r="11" spans="1:15" x14ac:dyDescent="0.6">
      <c r="A11" s="96" t="s">
        <v>195</v>
      </c>
      <c r="D11" s="1"/>
      <c r="E11" s="27"/>
      <c r="F11" s="60"/>
      <c r="G11" s="43"/>
      <c r="H11" s="60"/>
      <c r="I11" s="43"/>
      <c r="J11" s="60"/>
      <c r="K11" s="44"/>
      <c r="L11" s="60"/>
    </row>
    <row r="12" spans="1:15" x14ac:dyDescent="0.6">
      <c r="B12" s="221" t="s">
        <v>156</v>
      </c>
      <c r="F12" s="5">
        <f>+'PL 3m'!E23</f>
        <v>106920</v>
      </c>
      <c r="G12" s="5"/>
      <c r="H12" s="5">
        <f>+'PL 3m'!G23</f>
        <v>82921</v>
      </c>
      <c r="I12" s="5"/>
      <c r="J12" s="5">
        <f>+'PL 3m'!I23</f>
        <v>89698</v>
      </c>
      <c r="K12" s="5"/>
      <c r="L12" s="5">
        <f>+'PL 3m'!K23</f>
        <v>74232</v>
      </c>
    </row>
    <row r="13" spans="1:15" x14ac:dyDescent="0.6">
      <c r="B13" s="89" t="s">
        <v>200</v>
      </c>
      <c r="G13" s="5"/>
      <c r="I13" s="5"/>
      <c r="K13" s="5"/>
    </row>
    <row r="14" spans="1:15" x14ac:dyDescent="0.6">
      <c r="C14" s="89" t="s">
        <v>157</v>
      </c>
      <c r="F14" s="5">
        <f>-'PL 3m'!E22</f>
        <v>26783</v>
      </c>
      <c r="G14" s="5"/>
      <c r="H14" s="5">
        <f>-'PL 3m'!G22</f>
        <v>21223</v>
      </c>
      <c r="I14" s="5"/>
      <c r="J14" s="5">
        <f>-'PL 3m'!I22</f>
        <v>22440</v>
      </c>
      <c r="K14" s="5"/>
      <c r="L14" s="5">
        <f>-'PL 3m'!K22</f>
        <v>19178</v>
      </c>
    </row>
    <row r="15" spans="1:15" x14ac:dyDescent="0.6">
      <c r="C15" s="89" t="s">
        <v>199</v>
      </c>
      <c r="F15" s="98">
        <v>1148</v>
      </c>
      <c r="G15" s="5"/>
      <c r="H15" s="5">
        <v>1275</v>
      </c>
      <c r="I15" s="5"/>
      <c r="J15" s="5">
        <v>805</v>
      </c>
      <c r="K15" s="5"/>
      <c r="L15" s="5">
        <v>460</v>
      </c>
      <c r="M15" s="6"/>
      <c r="O15" s="56"/>
    </row>
    <row r="16" spans="1:15" x14ac:dyDescent="0.6">
      <c r="C16" s="89" t="s">
        <v>158</v>
      </c>
      <c r="F16" s="98">
        <v>35</v>
      </c>
      <c r="G16" s="5"/>
      <c r="H16" s="5">
        <v>50</v>
      </c>
      <c r="I16" s="5"/>
      <c r="J16" s="5">
        <v>16</v>
      </c>
      <c r="K16" s="5"/>
      <c r="L16" s="5">
        <v>15</v>
      </c>
    </row>
    <row r="17" spans="2:15" x14ac:dyDescent="0.6">
      <c r="C17" s="89" t="s">
        <v>159</v>
      </c>
      <c r="F17" s="98">
        <v>33964</v>
      </c>
      <c r="G17" s="5"/>
      <c r="H17" s="5">
        <v>22616</v>
      </c>
      <c r="I17" s="5"/>
      <c r="J17" s="5">
        <v>27283</v>
      </c>
      <c r="K17" s="5"/>
      <c r="L17" s="5">
        <v>17945</v>
      </c>
    </row>
    <row r="18" spans="2:15" x14ac:dyDescent="0.6">
      <c r="C18" s="2" t="s">
        <v>160</v>
      </c>
      <c r="F18" s="98">
        <v>136</v>
      </c>
      <c r="G18" s="5"/>
      <c r="H18" s="5">
        <f>158+8</f>
        <v>166</v>
      </c>
      <c r="I18" s="5"/>
      <c r="J18" s="5">
        <v>12</v>
      </c>
      <c r="K18" s="5"/>
      <c r="L18" s="5">
        <v>33</v>
      </c>
    </row>
    <row r="19" spans="2:15" x14ac:dyDescent="0.6">
      <c r="C19" s="89" t="s">
        <v>196</v>
      </c>
      <c r="F19" s="98">
        <v>255</v>
      </c>
      <c r="G19" s="5"/>
      <c r="H19" s="5">
        <v>0</v>
      </c>
      <c r="I19" s="5"/>
      <c r="J19" s="5">
        <v>255</v>
      </c>
      <c r="K19" s="5"/>
      <c r="L19" s="5">
        <v>0</v>
      </c>
    </row>
    <row r="20" spans="2:15" x14ac:dyDescent="0.6">
      <c r="C20" s="89" t="s">
        <v>161</v>
      </c>
      <c r="F20" s="98">
        <v>728</v>
      </c>
      <c r="G20" s="5"/>
      <c r="H20" s="5">
        <v>613</v>
      </c>
      <c r="I20" s="5"/>
      <c r="J20" s="5">
        <v>671</v>
      </c>
      <c r="K20" s="5"/>
      <c r="L20" s="5">
        <v>403</v>
      </c>
    </row>
    <row r="21" spans="2:15" hidden="1" x14ac:dyDescent="0.6">
      <c r="C21" s="2" t="s">
        <v>29</v>
      </c>
      <c r="F21" s="98"/>
      <c r="G21" s="5"/>
      <c r="H21" s="5">
        <v>0</v>
      </c>
      <c r="I21" s="5"/>
      <c r="J21" s="5">
        <v>0</v>
      </c>
      <c r="K21" s="5"/>
      <c r="L21" s="5">
        <v>0</v>
      </c>
    </row>
    <row r="22" spans="2:15" x14ac:dyDescent="0.6">
      <c r="C22" s="89" t="s">
        <v>162</v>
      </c>
      <c r="F22" s="98">
        <v>-9</v>
      </c>
      <c r="G22" s="5"/>
      <c r="H22" s="5">
        <v>45</v>
      </c>
      <c r="I22" s="5"/>
      <c r="J22" s="5">
        <v>-9</v>
      </c>
      <c r="K22" s="5"/>
      <c r="L22" s="5">
        <v>45</v>
      </c>
    </row>
    <row r="23" spans="2:15" hidden="1" x14ac:dyDescent="0.6">
      <c r="C23" s="2" t="s">
        <v>14</v>
      </c>
      <c r="F23" s="98"/>
      <c r="G23" s="5"/>
      <c r="H23" s="5">
        <v>0</v>
      </c>
      <c r="I23" s="5"/>
      <c r="J23" s="5">
        <v>0</v>
      </c>
      <c r="K23" s="5"/>
      <c r="L23" s="5">
        <v>0</v>
      </c>
    </row>
    <row r="24" spans="2:15" x14ac:dyDescent="0.6">
      <c r="C24" s="89" t="s">
        <v>163</v>
      </c>
      <c r="F24" s="98">
        <v>0</v>
      </c>
      <c r="G24" s="5"/>
      <c r="H24" s="5">
        <v>2866</v>
      </c>
      <c r="I24" s="5"/>
      <c r="J24" s="5">
        <v>0</v>
      </c>
      <c r="K24" s="5"/>
      <c r="L24" s="5">
        <v>2225</v>
      </c>
    </row>
    <row r="25" spans="2:15" hidden="1" x14ac:dyDescent="0.6">
      <c r="C25" s="2" t="s">
        <v>24</v>
      </c>
      <c r="F25" s="98"/>
      <c r="G25" s="5"/>
      <c r="H25" s="5">
        <v>0</v>
      </c>
      <c r="I25" s="5"/>
      <c r="J25" s="5">
        <v>0</v>
      </c>
      <c r="K25" s="5"/>
      <c r="L25" s="5">
        <v>0</v>
      </c>
    </row>
    <row r="26" spans="2:15" hidden="1" x14ac:dyDescent="0.6">
      <c r="C26" s="2" t="s">
        <v>20</v>
      </c>
      <c r="F26" s="98"/>
      <c r="G26" s="5"/>
      <c r="H26" s="5">
        <v>0</v>
      </c>
      <c r="I26" s="5"/>
      <c r="J26" s="5">
        <v>0</v>
      </c>
      <c r="K26" s="5"/>
      <c r="L26" s="5">
        <v>0</v>
      </c>
    </row>
    <row r="27" spans="2:15" x14ac:dyDescent="0.6">
      <c r="C27" s="89" t="s">
        <v>164</v>
      </c>
      <c r="F27" s="98">
        <v>0</v>
      </c>
      <c r="G27" s="5"/>
      <c r="H27" s="5">
        <v>252</v>
      </c>
      <c r="I27" s="5"/>
      <c r="J27" s="5">
        <v>0</v>
      </c>
      <c r="K27" s="5"/>
      <c r="L27" s="5">
        <v>252</v>
      </c>
      <c r="M27" s="6"/>
    </row>
    <row r="28" spans="2:15" x14ac:dyDescent="0.6">
      <c r="C28" s="89" t="s">
        <v>165</v>
      </c>
      <c r="F28" s="98">
        <v>1594</v>
      </c>
      <c r="G28" s="5"/>
      <c r="H28" s="5">
        <v>1473</v>
      </c>
      <c r="I28" s="5"/>
      <c r="J28" s="5">
        <v>1548</v>
      </c>
      <c r="K28" s="5"/>
      <c r="L28" s="5">
        <v>1416</v>
      </c>
    </row>
    <row r="29" spans="2:15" x14ac:dyDescent="0.6">
      <c r="C29" s="89" t="s">
        <v>100</v>
      </c>
      <c r="F29" s="108">
        <v>-8</v>
      </c>
      <c r="G29" s="7"/>
      <c r="H29" s="7">
        <v>-71</v>
      </c>
      <c r="I29" s="7"/>
      <c r="J29" s="7">
        <v>-372</v>
      </c>
      <c r="K29" s="7"/>
      <c r="L29" s="7">
        <v>-602</v>
      </c>
      <c r="M29" s="6"/>
    </row>
    <row r="30" spans="2:15" x14ac:dyDescent="0.6">
      <c r="C30" s="89" t="s">
        <v>166</v>
      </c>
      <c r="F30" s="108">
        <v>289</v>
      </c>
      <c r="G30" s="7"/>
      <c r="H30" s="7">
        <v>32</v>
      </c>
      <c r="I30" s="7"/>
      <c r="J30" s="7">
        <v>259</v>
      </c>
      <c r="K30" s="7"/>
      <c r="L30" s="7">
        <v>3</v>
      </c>
      <c r="M30" s="6"/>
    </row>
    <row r="31" spans="2:15" hidden="1" x14ac:dyDescent="0.6">
      <c r="C31" s="2" t="s">
        <v>19</v>
      </c>
      <c r="F31" s="65">
        <v>0</v>
      </c>
      <c r="G31" s="5"/>
      <c r="H31" s="65">
        <v>0</v>
      </c>
      <c r="I31" s="5"/>
      <c r="J31" s="65">
        <v>0</v>
      </c>
      <c r="K31" s="5"/>
      <c r="L31" s="65">
        <v>0</v>
      </c>
      <c r="O31" s="46"/>
    </row>
    <row r="32" spans="2:15" x14ac:dyDescent="0.6">
      <c r="B32" s="89" t="s">
        <v>167</v>
      </c>
      <c r="F32" s="132">
        <f>SUM(F12:F31)</f>
        <v>171835</v>
      </c>
      <c r="G32" s="5"/>
      <c r="H32" s="132">
        <f>SUM(H12:H31)</f>
        <v>133461</v>
      </c>
      <c r="I32" s="5"/>
      <c r="J32" s="132">
        <f>SUM(J12:J31)</f>
        <v>142606</v>
      </c>
      <c r="K32" s="5"/>
      <c r="L32" s="132">
        <f>SUM(L12:L31)</f>
        <v>115605</v>
      </c>
    </row>
    <row r="33" spans="1:15" x14ac:dyDescent="0.6">
      <c r="B33" s="89" t="s">
        <v>168</v>
      </c>
      <c r="F33" s="7"/>
      <c r="G33" s="7"/>
      <c r="H33" s="7"/>
      <c r="I33" s="7"/>
      <c r="J33" s="7"/>
      <c r="K33" s="5"/>
      <c r="L33" s="7"/>
    </row>
    <row r="34" spans="1:15" hidden="1" x14ac:dyDescent="0.6">
      <c r="C34" s="2" t="s">
        <v>15</v>
      </c>
      <c r="F34" s="7">
        <v>0</v>
      </c>
      <c r="G34" s="7"/>
      <c r="H34" s="7">
        <v>0</v>
      </c>
      <c r="I34" s="7"/>
      <c r="J34" s="7">
        <v>0</v>
      </c>
      <c r="K34" s="5"/>
      <c r="L34" s="7">
        <v>0</v>
      </c>
    </row>
    <row r="35" spans="1:15" x14ac:dyDescent="0.6">
      <c r="C35" s="89" t="s">
        <v>169</v>
      </c>
      <c r="F35" s="108">
        <v>0</v>
      </c>
      <c r="G35" s="7"/>
      <c r="H35" s="7">
        <v>100115</v>
      </c>
      <c r="I35" s="7"/>
      <c r="J35" s="7">
        <v>0</v>
      </c>
      <c r="K35" s="5"/>
      <c r="L35" s="7">
        <v>100115</v>
      </c>
    </row>
    <row r="36" spans="1:15" x14ac:dyDescent="0.6">
      <c r="C36" s="89" t="s">
        <v>170</v>
      </c>
      <c r="F36" s="98">
        <v>23292</v>
      </c>
      <c r="G36" s="5"/>
      <c r="H36" s="5">
        <v>-8998</v>
      </c>
      <c r="I36" s="5"/>
      <c r="J36" s="5">
        <v>365</v>
      </c>
      <c r="K36" s="5"/>
      <c r="L36" s="5">
        <v>-23434</v>
      </c>
      <c r="M36" s="6"/>
      <c r="O36" s="3"/>
    </row>
    <row r="37" spans="1:15" x14ac:dyDescent="0.6">
      <c r="C37" s="89" t="s">
        <v>53</v>
      </c>
      <c r="F37" s="98">
        <v>-2152</v>
      </c>
      <c r="G37" s="5"/>
      <c r="H37" s="5">
        <v>659</v>
      </c>
      <c r="I37" s="5"/>
      <c r="J37" s="5">
        <v>-2212</v>
      </c>
      <c r="K37" s="5"/>
      <c r="L37" s="5">
        <v>2658</v>
      </c>
    </row>
    <row r="38" spans="1:15" x14ac:dyDescent="0.6">
      <c r="C38" s="89" t="s">
        <v>54</v>
      </c>
      <c r="F38" s="98">
        <v>750</v>
      </c>
      <c r="G38" s="5"/>
      <c r="H38" s="5">
        <v>442</v>
      </c>
      <c r="I38" s="5"/>
      <c r="J38" s="5">
        <v>732</v>
      </c>
      <c r="K38" s="5"/>
      <c r="L38" s="5">
        <v>420</v>
      </c>
    </row>
    <row r="39" spans="1:15" x14ac:dyDescent="0.6">
      <c r="C39" s="89" t="s">
        <v>171</v>
      </c>
      <c r="F39" s="98">
        <v>73</v>
      </c>
      <c r="G39" s="5"/>
      <c r="H39" s="5">
        <v>453</v>
      </c>
      <c r="I39" s="5"/>
      <c r="J39" s="5">
        <v>-120</v>
      </c>
      <c r="K39" s="5"/>
      <c r="L39" s="5">
        <v>369</v>
      </c>
    </row>
    <row r="40" spans="1:15" x14ac:dyDescent="0.6">
      <c r="B40" s="89" t="s">
        <v>172</v>
      </c>
      <c r="F40" s="108"/>
      <c r="G40" s="7"/>
      <c r="H40" s="7"/>
      <c r="I40" s="7"/>
      <c r="J40" s="7"/>
      <c r="K40" s="5"/>
      <c r="L40" s="7"/>
      <c r="O40" s="56"/>
    </row>
    <row r="41" spans="1:15" x14ac:dyDescent="0.6">
      <c r="C41" s="89" t="s">
        <v>72</v>
      </c>
      <c r="D41" s="9"/>
      <c r="E41" s="45"/>
      <c r="F41" s="108">
        <v>-37505</v>
      </c>
      <c r="G41" s="7"/>
      <c r="H41" s="7">
        <f>-21373</f>
        <v>-21373</v>
      </c>
      <c r="I41" s="7"/>
      <c r="J41" s="7">
        <v>-52640</v>
      </c>
      <c r="K41" s="7"/>
      <c r="L41" s="7">
        <v>-21915</v>
      </c>
      <c r="O41" s="46"/>
    </row>
    <row r="42" spans="1:15" x14ac:dyDescent="0.6">
      <c r="C42" s="79" t="s">
        <v>76</v>
      </c>
      <c r="D42" s="9"/>
      <c r="E42" s="45"/>
      <c r="F42" s="108">
        <v>0</v>
      </c>
      <c r="G42" s="7"/>
      <c r="H42" s="7">
        <v>-93</v>
      </c>
      <c r="I42" s="7"/>
      <c r="J42" s="7">
        <v>0</v>
      </c>
      <c r="K42" s="7"/>
      <c r="L42" s="7">
        <v>0</v>
      </c>
      <c r="O42" s="46"/>
    </row>
    <row r="43" spans="1:15" hidden="1" x14ac:dyDescent="0.6">
      <c r="C43" s="2" t="s">
        <v>18</v>
      </c>
      <c r="F43" s="65"/>
      <c r="G43" s="7"/>
      <c r="H43" s="65">
        <v>0</v>
      </c>
      <c r="I43" s="7"/>
      <c r="J43" s="65">
        <v>0</v>
      </c>
      <c r="K43" s="5"/>
      <c r="L43" s="65">
        <v>0</v>
      </c>
      <c r="O43" s="46"/>
    </row>
    <row r="44" spans="1:15" x14ac:dyDescent="0.6">
      <c r="B44" s="88" t="s">
        <v>173</v>
      </c>
      <c r="F44" s="132">
        <f>SUM(F32:F43)</f>
        <v>156293</v>
      </c>
      <c r="G44" s="7"/>
      <c r="H44" s="132">
        <f>SUM(H32:H43)</f>
        <v>204666</v>
      </c>
      <c r="I44" s="7"/>
      <c r="J44" s="132">
        <f>SUM(J32:J43)</f>
        <v>88731</v>
      </c>
      <c r="K44" s="5"/>
      <c r="L44" s="132">
        <f>SUM(L32:L43)</f>
        <v>173818</v>
      </c>
    </row>
    <row r="45" spans="1:15" x14ac:dyDescent="0.6">
      <c r="C45" s="222" t="s">
        <v>174</v>
      </c>
      <c r="E45" s="5"/>
      <c r="F45" s="5">
        <v>8</v>
      </c>
      <c r="G45" s="7"/>
      <c r="H45" s="5">
        <v>71</v>
      </c>
      <c r="I45" s="7"/>
      <c r="J45" s="5">
        <v>1</v>
      </c>
      <c r="K45" s="5"/>
      <c r="L45" s="5">
        <v>70</v>
      </c>
      <c r="M45" s="6"/>
    </row>
    <row r="46" spans="1:15" x14ac:dyDescent="0.6">
      <c r="C46" s="222" t="s">
        <v>175</v>
      </c>
      <c r="F46" s="7">
        <v>-8564</v>
      </c>
      <c r="G46" s="7"/>
      <c r="H46" s="7">
        <v>-5965</v>
      </c>
      <c r="I46" s="7"/>
      <c r="J46" s="7">
        <v>-5980</v>
      </c>
      <c r="K46" s="7"/>
      <c r="L46" s="7">
        <v>-4411</v>
      </c>
      <c r="M46" s="6"/>
    </row>
    <row r="47" spans="1:15" hidden="1" x14ac:dyDescent="0.6">
      <c r="C47" s="47" t="s">
        <v>26</v>
      </c>
      <c r="F47" s="65">
        <v>0</v>
      </c>
      <c r="G47" s="7"/>
      <c r="H47" s="65">
        <v>0</v>
      </c>
      <c r="I47" s="7"/>
      <c r="J47" s="65">
        <v>0</v>
      </c>
      <c r="K47" s="5"/>
      <c r="L47" s="65">
        <v>0</v>
      </c>
      <c r="M47" s="6"/>
    </row>
    <row r="48" spans="1:15" s="48" customFormat="1" x14ac:dyDescent="0.6">
      <c r="A48" s="223" t="s">
        <v>176</v>
      </c>
      <c r="B48" s="49"/>
      <c r="E48" s="72"/>
      <c r="F48" s="68">
        <f>SUM(F44:F47)</f>
        <v>147737</v>
      </c>
      <c r="G48" s="4"/>
      <c r="H48" s="68">
        <f>SUM(H44:H47)</f>
        <v>198772</v>
      </c>
      <c r="I48" s="4"/>
      <c r="J48" s="68">
        <f>SUM(J44:J47)</f>
        <v>82752</v>
      </c>
      <c r="K48" s="70"/>
      <c r="L48" s="68">
        <f>SUM(L44:L47)</f>
        <v>169477</v>
      </c>
      <c r="N48" s="28"/>
      <c r="O48" s="50"/>
    </row>
    <row r="49" spans="1:13" x14ac:dyDescent="0.6">
      <c r="A49" s="155" t="s">
        <v>177</v>
      </c>
      <c r="B49" s="9"/>
      <c r="C49" s="9"/>
      <c r="D49" s="9"/>
      <c r="E49" s="45"/>
      <c r="F49" s="7"/>
      <c r="G49" s="7"/>
      <c r="H49" s="7"/>
      <c r="I49" s="7"/>
      <c r="J49" s="7"/>
      <c r="K49" s="7"/>
      <c r="L49" s="7"/>
    </row>
    <row r="50" spans="1:13" hidden="1" x14ac:dyDescent="0.6">
      <c r="B50" s="2" t="s">
        <v>22</v>
      </c>
      <c r="F50" s="5">
        <v>0</v>
      </c>
      <c r="G50" s="5"/>
      <c r="H50" s="5">
        <v>0</v>
      </c>
      <c r="I50" s="5"/>
      <c r="J50" s="5">
        <v>0</v>
      </c>
      <c r="K50" s="5"/>
      <c r="L50" s="5">
        <v>0</v>
      </c>
    </row>
    <row r="51" spans="1:13" hidden="1" x14ac:dyDescent="0.6">
      <c r="A51" s="10"/>
      <c r="B51" s="51" t="s">
        <v>21</v>
      </c>
      <c r="C51" s="9"/>
      <c r="D51" s="9"/>
      <c r="F51" s="5">
        <v>0</v>
      </c>
      <c r="G51" s="7"/>
      <c r="H51" s="5">
        <v>0</v>
      </c>
      <c r="I51" s="7"/>
      <c r="J51" s="5">
        <v>0</v>
      </c>
      <c r="K51" s="7"/>
      <c r="L51" s="5">
        <v>0</v>
      </c>
    </row>
    <row r="52" spans="1:13" x14ac:dyDescent="0.6">
      <c r="B52" s="224" t="s">
        <v>178</v>
      </c>
      <c r="E52" s="27"/>
      <c r="F52" s="98">
        <v>0</v>
      </c>
      <c r="G52" s="5"/>
      <c r="H52" s="5">
        <v>0</v>
      </c>
      <c r="I52" s="5"/>
      <c r="J52" s="5">
        <v>0</v>
      </c>
      <c r="K52" s="5"/>
      <c r="L52" s="5">
        <v>10000</v>
      </c>
    </row>
    <row r="53" spans="1:13" hidden="1" x14ac:dyDescent="0.6">
      <c r="B53" s="51" t="s">
        <v>16</v>
      </c>
      <c r="E53" s="27"/>
      <c r="F53" s="98"/>
      <c r="G53" s="5"/>
      <c r="H53" s="5">
        <v>0</v>
      </c>
      <c r="I53" s="5"/>
      <c r="K53" s="5"/>
      <c r="L53" s="5">
        <v>0</v>
      </c>
    </row>
    <row r="54" spans="1:13" hidden="1" x14ac:dyDescent="0.6">
      <c r="A54" s="10"/>
      <c r="B54" s="51" t="s">
        <v>30</v>
      </c>
      <c r="C54" s="9"/>
      <c r="D54" s="9"/>
      <c r="E54" s="45"/>
      <c r="F54" s="98">
        <v>0</v>
      </c>
      <c r="G54" s="7"/>
      <c r="H54" s="5">
        <v>0</v>
      </c>
      <c r="I54" s="7"/>
      <c r="J54" s="5">
        <v>0</v>
      </c>
      <c r="K54" s="7"/>
      <c r="L54" s="5">
        <v>0</v>
      </c>
    </row>
    <row r="55" spans="1:13" hidden="1" x14ac:dyDescent="0.6">
      <c r="A55" s="10"/>
      <c r="B55" s="51" t="s">
        <v>34</v>
      </c>
      <c r="C55" s="9"/>
      <c r="D55" s="9"/>
      <c r="E55" s="45"/>
      <c r="F55" s="98">
        <v>0</v>
      </c>
      <c r="G55" s="7"/>
      <c r="H55" s="5">
        <v>0</v>
      </c>
      <c r="I55" s="7"/>
      <c r="J55" s="5">
        <v>0</v>
      </c>
      <c r="K55" s="7"/>
      <c r="L55" s="5">
        <v>0</v>
      </c>
    </row>
    <row r="56" spans="1:13" hidden="1" x14ac:dyDescent="0.6">
      <c r="A56" s="10"/>
      <c r="B56" s="51" t="s">
        <v>31</v>
      </c>
      <c r="C56" s="9"/>
      <c r="D56" s="9"/>
      <c r="E56" s="45"/>
      <c r="F56" s="98"/>
      <c r="G56" s="7"/>
      <c r="H56" s="5">
        <v>0</v>
      </c>
      <c r="I56" s="7"/>
      <c r="K56" s="7"/>
      <c r="L56" s="5">
        <v>0</v>
      </c>
    </row>
    <row r="57" spans="1:13" hidden="1" x14ac:dyDescent="0.6">
      <c r="A57" s="10"/>
      <c r="B57" s="51" t="s">
        <v>32</v>
      </c>
      <c r="C57" s="9"/>
      <c r="D57" s="9"/>
      <c r="E57" s="45"/>
      <c r="F57" s="98"/>
      <c r="G57" s="7"/>
      <c r="H57" s="5">
        <v>0</v>
      </c>
      <c r="I57" s="7"/>
      <c r="K57" s="7"/>
      <c r="L57" s="5">
        <v>0</v>
      </c>
    </row>
    <row r="58" spans="1:13" x14ac:dyDescent="0.6">
      <c r="B58" s="89" t="s">
        <v>179</v>
      </c>
      <c r="E58" s="27"/>
      <c r="F58" s="98">
        <v>-60123</v>
      </c>
      <c r="G58" s="5"/>
      <c r="H58" s="5">
        <v>-58113</v>
      </c>
      <c r="I58" s="5"/>
      <c r="J58" s="5">
        <v>-43911</v>
      </c>
      <c r="K58" s="5"/>
      <c r="L58" s="5">
        <v>-44215</v>
      </c>
    </row>
    <row r="59" spans="1:13" x14ac:dyDescent="0.6">
      <c r="B59" s="222" t="s">
        <v>180</v>
      </c>
      <c r="E59" s="27"/>
      <c r="F59" s="98">
        <v>0</v>
      </c>
      <c r="G59" s="5"/>
      <c r="H59" s="5">
        <v>-660</v>
      </c>
      <c r="I59" s="5"/>
      <c r="J59" s="5">
        <v>0</v>
      </c>
      <c r="K59" s="5"/>
      <c r="L59" s="5">
        <v>0</v>
      </c>
      <c r="M59" s="6"/>
    </row>
    <row r="60" spans="1:13" x14ac:dyDescent="0.6">
      <c r="B60" s="89" t="s">
        <v>181</v>
      </c>
      <c r="F60" s="108">
        <v>39</v>
      </c>
      <c r="G60" s="7"/>
      <c r="H60" s="7">
        <v>64</v>
      </c>
      <c r="I60" s="7"/>
      <c r="J60" s="7">
        <v>39</v>
      </c>
      <c r="K60" s="7"/>
      <c r="L60" s="7">
        <v>64</v>
      </c>
    </row>
    <row r="61" spans="1:13" x14ac:dyDescent="0.6">
      <c r="B61" s="89" t="s">
        <v>182</v>
      </c>
      <c r="E61" s="27"/>
      <c r="F61" s="98">
        <v>0</v>
      </c>
      <c r="G61" s="5"/>
      <c r="H61" s="5">
        <v>-192</v>
      </c>
      <c r="I61" s="5"/>
      <c r="J61" s="5">
        <v>0</v>
      </c>
      <c r="K61" s="5"/>
      <c r="L61" s="5">
        <v>-192</v>
      </c>
    </row>
    <row r="62" spans="1:13" x14ac:dyDescent="0.6">
      <c r="B62" s="222" t="s">
        <v>174</v>
      </c>
      <c r="E62" s="27"/>
      <c r="F62" s="98">
        <v>0</v>
      </c>
      <c r="G62" s="5"/>
      <c r="H62" s="5">
        <v>0</v>
      </c>
      <c r="I62" s="5"/>
      <c r="J62" s="5">
        <v>495</v>
      </c>
      <c r="K62" s="5"/>
      <c r="L62" s="5">
        <v>550</v>
      </c>
      <c r="M62" s="6"/>
    </row>
    <row r="63" spans="1:13" x14ac:dyDescent="0.6">
      <c r="A63" s="155" t="s">
        <v>183</v>
      </c>
      <c r="B63" s="9"/>
      <c r="C63" s="52"/>
      <c r="D63" s="9"/>
      <c r="E63" s="45"/>
      <c r="F63" s="68">
        <f>SUM(F50:F62)</f>
        <v>-60084</v>
      </c>
      <c r="G63" s="5"/>
      <c r="H63" s="68">
        <f>SUM(H50:H62)</f>
        <v>-58901</v>
      </c>
      <c r="I63" s="5"/>
      <c r="J63" s="68">
        <f>SUM(J50:J62)</f>
        <v>-43377</v>
      </c>
      <c r="K63" s="7"/>
      <c r="L63" s="68">
        <f>SUM(L50:L62)</f>
        <v>-33793</v>
      </c>
    </row>
    <row r="64" spans="1:13" x14ac:dyDescent="0.6">
      <c r="A64" s="223" t="s">
        <v>184</v>
      </c>
      <c r="C64" s="52"/>
      <c r="D64" s="9"/>
      <c r="E64" s="45"/>
      <c r="F64" s="4"/>
      <c r="G64" s="4"/>
      <c r="H64" s="4"/>
      <c r="I64" s="4"/>
      <c r="J64" s="4"/>
      <c r="K64" s="7"/>
      <c r="L64" s="4"/>
    </row>
    <row r="65" spans="1:15" hidden="1" x14ac:dyDescent="0.6">
      <c r="A65" s="48"/>
      <c r="B65" s="2" t="s">
        <v>17</v>
      </c>
      <c r="C65" s="52"/>
      <c r="D65" s="9"/>
      <c r="E65" s="45"/>
      <c r="F65" s="5">
        <v>0</v>
      </c>
      <c r="G65" s="5"/>
      <c r="H65" s="5">
        <v>0</v>
      </c>
      <c r="I65" s="5"/>
      <c r="J65" s="5">
        <v>0</v>
      </c>
      <c r="K65" s="7"/>
      <c r="L65" s="5">
        <v>0</v>
      </c>
    </row>
    <row r="66" spans="1:15" x14ac:dyDescent="0.6">
      <c r="A66" s="48"/>
      <c r="B66" s="89" t="s">
        <v>186</v>
      </c>
      <c r="C66" s="52"/>
      <c r="D66" s="9"/>
      <c r="E66" s="45"/>
      <c r="F66" s="98">
        <v>60000</v>
      </c>
      <c r="G66" s="5"/>
      <c r="H66" s="5">
        <v>0</v>
      </c>
      <c r="I66" s="5"/>
      <c r="J66" s="5">
        <v>50000</v>
      </c>
      <c r="K66" s="7"/>
      <c r="L66" s="5">
        <v>0</v>
      </c>
    </row>
    <row r="67" spans="1:15" x14ac:dyDescent="0.6">
      <c r="A67" s="48"/>
      <c r="B67" s="89" t="s">
        <v>185</v>
      </c>
      <c r="C67" s="52"/>
      <c r="D67" s="9"/>
      <c r="E67" s="45"/>
      <c r="F67" s="98">
        <v>-70000</v>
      </c>
      <c r="G67" s="5"/>
      <c r="H67" s="5">
        <v>0</v>
      </c>
      <c r="I67" s="5"/>
      <c r="J67" s="5">
        <v>-70000</v>
      </c>
      <c r="K67" s="7"/>
      <c r="L67" s="5">
        <v>0</v>
      </c>
    </row>
    <row r="68" spans="1:15" hidden="1" x14ac:dyDescent="0.6">
      <c r="A68" s="48"/>
      <c r="B68" s="2" t="s">
        <v>27</v>
      </c>
      <c r="C68" s="52"/>
      <c r="D68" s="9"/>
      <c r="E68" s="45"/>
      <c r="F68" s="98"/>
      <c r="G68" s="5"/>
      <c r="H68" s="5">
        <v>0</v>
      </c>
      <c r="I68" s="5"/>
      <c r="J68" s="5">
        <v>0</v>
      </c>
      <c r="K68" s="7"/>
      <c r="L68" s="5">
        <v>0</v>
      </c>
    </row>
    <row r="69" spans="1:15" hidden="1" x14ac:dyDescent="0.6">
      <c r="B69" s="2" t="s">
        <v>28</v>
      </c>
      <c r="C69" s="52"/>
      <c r="D69" s="9"/>
      <c r="E69" s="45"/>
      <c r="F69" s="98"/>
      <c r="G69" s="5"/>
      <c r="H69" s="5">
        <v>0</v>
      </c>
      <c r="I69" s="5"/>
      <c r="J69" s="5">
        <v>0</v>
      </c>
      <c r="K69" s="7"/>
      <c r="L69" s="5">
        <v>0</v>
      </c>
    </row>
    <row r="70" spans="1:15" x14ac:dyDescent="0.6">
      <c r="B70" s="89" t="s">
        <v>187</v>
      </c>
      <c r="C70" s="52"/>
      <c r="D70" s="9"/>
      <c r="E70" s="45"/>
      <c r="F70" s="98">
        <v>-8943</v>
      </c>
      <c r="G70" s="5"/>
      <c r="H70" s="5">
        <v>-7270</v>
      </c>
      <c r="I70" s="5"/>
      <c r="J70" s="5">
        <v>-2960</v>
      </c>
      <c r="K70" s="7"/>
      <c r="L70" s="5">
        <v>-6898</v>
      </c>
      <c r="N70" s="5"/>
      <c r="O70" s="46"/>
    </row>
    <row r="71" spans="1:15" x14ac:dyDescent="0.6">
      <c r="B71" s="2" t="s">
        <v>188</v>
      </c>
      <c r="C71" s="52"/>
      <c r="D71" s="9"/>
      <c r="E71" s="45"/>
      <c r="F71" s="98">
        <v>-157</v>
      </c>
      <c r="G71" s="5"/>
      <c r="H71" s="5">
        <v>-143</v>
      </c>
      <c r="I71" s="5"/>
      <c r="J71" s="5">
        <v>-12</v>
      </c>
      <c r="K71" s="7"/>
      <c r="L71" s="5">
        <v>-32</v>
      </c>
      <c r="O71" s="46"/>
    </row>
    <row r="72" spans="1:15" hidden="1" x14ac:dyDescent="0.6">
      <c r="B72" s="9" t="s">
        <v>23</v>
      </c>
      <c r="C72" s="52"/>
      <c r="D72" s="9"/>
      <c r="E72" s="45"/>
      <c r="F72" s="98"/>
      <c r="G72" s="5"/>
      <c r="H72" s="5">
        <v>0</v>
      </c>
      <c r="I72" s="5"/>
      <c r="J72" s="5">
        <v>0</v>
      </c>
      <c r="K72" s="7"/>
      <c r="L72" s="5">
        <v>0</v>
      </c>
    </row>
    <row r="73" spans="1:15" x14ac:dyDescent="0.6">
      <c r="B73" s="222" t="s">
        <v>189</v>
      </c>
      <c r="E73" s="5"/>
      <c r="F73" s="98">
        <v>-296</v>
      </c>
      <c r="G73" s="5"/>
      <c r="H73" s="5">
        <v>-32</v>
      </c>
      <c r="I73" s="5"/>
      <c r="J73" s="5">
        <v>-264</v>
      </c>
      <c r="K73" s="5"/>
      <c r="L73" s="5">
        <v>-3</v>
      </c>
      <c r="O73" s="46"/>
    </row>
    <row r="74" spans="1:15" x14ac:dyDescent="0.6">
      <c r="B74" s="89" t="s">
        <v>190</v>
      </c>
      <c r="C74" s="52"/>
      <c r="D74" s="9"/>
      <c r="E74" s="45"/>
      <c r="F74" s="108">
        <v>-101</v>
      </c>
      <c r="G74" s="7"/>
      <c r="H74" s="7">
        <v>-2</v>
      </c>
      <c r="I74" s="7"/>
      <c r="J74" s="7">
        <v>-101</v>
      </c>
      <c r="K74" s="7"/>
      <c r="L74" s="7">
        <v>-2</v>
      </c>
      <c r="M74" s="6"/>
      <c r="O74" s="46"/>
    </row>
    <row r="75" spans="1:15" hidden="1" x14ac:dyDescent="0.6">
      <c r="B75" s="2" t="s">
        <v>33</v>
      </c>
      <c r="C75" s="52"/>
      <c r="D75" s="9"/>
      <c r="E75" s="45"/>
      <c r="F75" s="7">
        <v>0</v>
      </c>
      <c r="G75" s="7"/>
      <c r="H75" s="5">
        <v>0</v>
      </c>
      <c r="I75" s="7"/>
      <c r="J75" s="7">
        <v>0</v>
      </c>
      <c r="K75" s="7"/>
      <c r="L75" s="7">
        <v>0</v>
      </c>
      <c r="M75" s="6"/>
      <c r="O75" s="46"/>
    </row>
    <row r="76" spans="1:15" x14ac:dyDescent="0.6">
      <c r="A76" s="223" t="s">
        <v>191</v>
      </c>
      <c r="C76" s="52"/>
      <c r="D76" s="9"/>
      <c r="E76" s="45"/>
      <c r="F76" s="68">
        <f>SUM(F65:F75)</f>
        <v>-19497</v>
      </c>
      <c r="G76" s="5"/>
      <c r="H76" s="68">
        <f>SUM(H65:H75)</f>
        <v>-7447</v>
      </c>
      <c r="I76" s="5"/>
      <c r="J76" s="68">
        <f>SUM(J65:J75)</f>
        <v>-23337</v>
      </c>
      <c r="K76" s="7"/>
      <c r="L76" s="68">
        <f>SUM(L65:L75)</f>
        <v>-6935</v>
      </c>
      <c r="M76" s="3"/>
      <c r="O76" s="30"/>
    </row>
    <row r="77" spans="1:15" ht="10.5" customHeight="1" x14ac:dyDescent="0.6">
      <c r="A77" s="48"/>
      <c r="C77" s="52"/>
      <c r="D77" s="9"/>
      <c r="E77" s="45"/>
      <c r="F77" s="4"/>
      <c r="G77" s="5"/>
      <c r="I77" s="5"/>
      <c r="J77" s="4"/>
      <c r="K77" s="7"/>
      <c r="L77" s="4"/>
    </row>
    <row r="78" spans="1:15" x14ac:dyDescent="0.6">
      <c r="A78" s="155" t="s">
        <v>192</v>
      </c>
      <c r="B78" s="9"/>
      <c r="C78" s="10"/>
      <c r="D78" s="9"/>
      <c r="E78" s="45"/>
      <c r="F78" s="70">
        <f>F48+F63+F76</f>
        <v>68156</v>
      </c>
      <c r="G78" s="5"/>
      <c r="H78" s="70">
        <f>H48+H63+H76</f>
        <v>132424</v>
      </c>
      <c r="I78" s="5"/>
      <c r="J78" s="70">
        <f>J48+J63+J76</f>
        <v>16038</v>
      </c>
      <c r="K78" s="7"/>
      <c r="L78" s="70">
        <f>L48+L63+L76</f>
        <v>128749</v>
      </c>
      <c r="M78" s="3"/>
      <c r="O78" s="30"/>
    </row>
    <row r="79" spans="1:15" x14ac:dyDescent="0.6">
      <c r="A79" s="155" t="s">
        <v>193</v>
      </c>
      <c r="B79" s="10"/>
      <c r="C79" s="53"/>
      <c r="D79" s="10"/>
      <c r="E79" s="73"/>
      <c r="F79" s="74">
        <f>+BS!J12</f>
        <v>58313</v>
      </c>
      <c r="G79" s="5"/>
      <c r="H79" s="74">
        <v>123050</v>
      </c>
      <c r="I79" s="5"/>
      <c r="J79" s="74">
        <f>+BS!N12</f>
        <v>24527</v>
      </c>
      <c r="K79" s="4"/>
      <c r="L79" s="74">
        <v>92712</v>
      </c>
      <c r="M79" s="54"/>
      <c r="O79" s="55"/>
    </row>
    <row r="80" spans="1:15" ht="24" thickBot="1" x14ac:dyDescent="0.65">
      <c r="A80" s="155" t="s">
        <v>194</v>
      </c>
      <c r="B80" s="10"/>
      <c r="C80" s="10"/>
      <c r="D80" s="10"/>
      <c r="E80" s="75"/>
      <c r="F80" s="69">
        <f>SUM(F78:F79)</f>
        <v>126469</v>
      </c>
      <c r="G80" s="5"/>
      <c r="H80" s="69">
        <f>SUM(H78:H79)</f>
        <v>255474</v>
      </c>
      <c r="I80" s="5"/>
      <c r="J80" s="69">
        <f>SUM(J78:J79)</f>
        <v>40565</v>
      </c>
      <c r="K80" s="4"/>
      <c r="L80" s="69">
        <f>SUM(L78:L79)</f>
        <v>221461</v>
      </c>
      <c r="O80" s="56"/>
    </row>
    <row r="81" spans="1:15" ht="24" thickTop="1" x14ac:dyDescent="0.6">
      <c r="A81" s="10"/>
      <c r="B81" s="10"/>
      <c r="C81" s="10"/>
      <c r="D81" s="10"/>
      <c r="E81" s="27"/>
      <c r="G81" s="5"/>
      <c r="I81" s="5"/>
      <c r="K81" s="4"/>
      <c r="L81" s="4"/>
      <c r="O81" s="30"/>
    </row>
    <row r="82" spans="1:15" x14ac:dyDescent="0.6">
      <c r="A82" s="10"/>
      <c r="B82" s="10"/>
      <c r="C82" s="10"/>
      <c r="D82" s="10"/>
      <c r="E82" s="27"/>
      <c r="F82" s="4"/>
      <c r="G82" s="4"/>
      <c r="H82" s="4"/>
      <c r="I82" s="4"/>
      <c r="J82" s="4"/>
      <c r="K82" s="4"/>
      <c r="L82" s="4"/>
      <c r="O82" s="30"/>
    </row>
    <row r="83" spans="1:15" x14ac:dyDescent="0.6">
      <c r="A83" s="10"/>
      <c r="B83" s="10"/>
      <c r="C83" s="10"/>
      <c r="D83" s="10"/>
      <c r="E83" s="27"/>
      <c r="F83" s="4"/>
      <c r="G83" s="4"/>
      <c r="H83" s="6"/>
      <c r="I83" s="4"/>
      <c r="J83" s="4"/>
      <c r="K83" s="4"/>
      <c r="L83" s="6"/>
    </row>
    <row r="84" spans="1:15" x14ac:dyDescent="0.6">
      <c r="G84" s="5"/>
      <c r="I84" s="5"/>
    </row>
    <row r="85" spans="1:15" hidden="1" x14ac:dyDescent="0.6">
      <c r="D85" s="54"/>
      <c r="G85" s="5"/>
      <c r="I85" s="5"/>
      <c r="K85" s="57"/>
      <c r="L85" s="5">
        <f>L80-BS!N12</f>
        <v>196934</v>
      </c>
    </row>
    <row r="86" spans="1:15" hidden="1" x14ac:dyDescent="0.6">
      <c r="G86" s="5"/>
      <c r="I86" s="5"/>
      <c r="K86" s="57"/>
      <c r="L86" s="5">
        <f>+L85/2</f>
        <v>98467</v>
      </c>
    </row>
    <row r="87" spans="1:15" hidden="1" x14ac:dyDescent="0.6">
      <c r="K87" s="57"/>
    </row>
    <row r="88" spans="1:15" hidden="1" x14ac:dyDescent="0.6">
      <c r="C88" s="58"/>
      <c r="D88" s="58"/>
      <c r="E88" s="76"/>
      <c r="K88" s="57"/>
    </row>
    <row r="89" spans="1:15" x14ac:dyDescent="0.6">
      <c r="G89" s="5"/>
      <c r="I89" s="5"/>
    </row>
    <row r="90" spans="1:15" x14ac:dyDescent="0.6">
      <c r="G90" s="5"/>
      <c r="I90" s="5"/>
    </row>
    <row r="91" spans="1:15" x14ac:dyDescent="0.6">
      <c r="G91" s="5"/>
      <c r="I91" s="5"/>
    </row>
    <row r="92" spans="1:15" x14ac:dyDescent="0.6">
      <c r="G92" s="5"/>
      <c r="I92" s="5"/>
    </row>
    <row r="93" spans="1:15" x14ac:dyDescent="0.6">
      <c r="G93" s="5"/>
      <c r="I93" s="5"/>
    </row>
    <row r="94" spans="1:15" x14ac:dyDescent="0.6">
      <c r="G94" s="5"/>
      <c r="I94" s="5"/>
    </row>
    <row r="95" spans="1:15" x14ac:dyDescent="0.6">
      <c r="G95" s="5"/>
      <c r="I95" s="5"/>
    </row>
    <row r="96" spans="1:15" x14ac:dyDescent="0.6">
      <c r="G96" s="5"/>
      <c r="I96" s="5"/>
    </row>
    <row r="97" spans="6:9" x14ac:dyDescent="0.6">
      <c r="G97" s="5"/>
      <c r="I97" s="5"/>
    </row>
    <row r="98" spans="6:9" x14ac:dyDescent="0.6">
      <c r="F98" s="61"/>
      <c r="G98" s="5"/>
      <c r="I98" s="5"/>
    </row>
    <row r="99" spans="6:9" x14ac:dyDescent="0.6">
      <c r="F99" s="61"/>
      <c r="G99" s="5"/>
      <c r="I99" s="5"/>
    </row>
    <row r="100" spans="6:9" x14ac:dyDescent="0.6">
      <c r="F100" s="61"/>
      <c r="G100" s="5"/>
      <c r="I100" s="5"/>
    </row>
    <row r="101" spans="6:9" x14ac:dyDescent="0.6">
      <c r="F101" s="61"/>
      <c r="G101" s="5"/>
      <c r="I101" s="5"/>
    </row>
    <row r="102" spans="6:9" x14ac:dyDescent="0.6">
      <c r="F102" s="61"/>
      <c r="G102" s="5"/>
      <c r="I102" s="5"/>
    </row>
    <row r="103" spans="6:9" x14ac:dyDescent="0.6">
      <c r="F103" s="61"/>
      <c r="G103" s="5"/>
      <c r="I103" s="5"/>
    </row>
    <row r="104" spans="6:9" x14ac:dyDescent="0.6">
      <c r="G104" s="5"/>
      <c r="I104" s="5"/>
    </row>
    <row r="105" spans="6:9" x14ac:dyDescent="0.6">
      <c r="G105" s="5"/>
      <c r="I105" s="5"/>
    </row>
    <row r="106" spans="6:9" x14ac:dyDescent="0.6">
      <c r="G106" s="5"/>
      <c r="I106" s="5"/>
    </row>
    <row r="107" spans="6:9" x14ac:dyDescent="0.6">
      <c r="G107" s="5"/>
      <c r="I107" s="5"/>
    </row>
    <row r="108" spans="6:9" x14ac:dyDescent="0.6">
      <c r="G108" s="5"/>
      <c r="I108" s="5"/>
    </row>
    <row r="109" spans="6:9" x14ac:dyDescent="0.6">
      <c r="G109" s="5"/>
      <c r="I109" s="5"/>
    </row>
    <row r="110" spans="6:9" x14ac:dyDescent="0.6">
      <c r="G110" s="5"/>
      <c r="I110" s="5"/>
    </row>
    <row r="111" spans="6:9" x14ac:dyDescent="0.6">
      <c r="G111" s="5"/>
      <c r="I111" s="5"/>
    </row>
    <row r="112" spans="6:9" x14ac:dyDescent="0.6">
      <c r="G112" s="5"/>
      <c r="I112" s="5"/>
    </row>
    <row r="113" spans="7:9" x14ac:dyDescent="0.6">
      <c r="G113" s="5"/>
      <c r="I113" s="5"/>
    </row>
    <row r="114" spans="7:9" x14ac:dyDescent="0.6">
      <c r="G114" s="5"/>
      <c r="I114" s="5"/>
    </row>
    <row r="115" spans="7:9" x14ac:dyDescent="0.6">
      <c r="G115" s="5"/>
      <c r="I115" s="5"/>
    </row>
    <row r="116" spans="7:9" x14ac:dyDescent="0.6">
      <c r="G116" s="5"/>
      <c r="I116" s="5"/>
    </row>
    <row r="117" spans="7:9" x14ac:dyDescent="0.6">
      <c r="G117" s="5"/>
      <c r="I117" s="5"/>
    </row>
    <row r="118" spans="7:9" x14ac:dyDescent="0.6">
      <c r="G118" s="5"/>
      <c r="I118" s="5"/>
    </row>
    <row r="119" spans="7:9" x14ac:dyDescent="0.6">
      <c r="G119" s="5"/>
      <c r="I119" s="5"/>
    </row>
    <row r="120" spans="7:9" x14ac:dyDescent="0.6">
      <c r="G120" s="5"/>
      <c r="I120" s="5"/>
    </row>
    <row r="121" spans="7:9" x14ac:dyDescent="0.6">
      <c r="G121" s="5"/>
      <c r="I121" s="5"/>
    </row>
    <row r="122" spans="7:9" x14ac:dyDescent="0.6">
      <c r="G122" s="5"/>
      <c r="I122" s="5"/>
    </row>
    <row r="123" spans="7:9" x14ac:dyDescent="0.6">
      <c r="G123" s="5"/>
      <c r="I123" s="5"/>
    </row>
    <row r="124" spans="7:9" x14ac:dyDescent="0.6">
      <c r="G124" s="5"/>
      <c r="I124" s="5"/>
    </row>
    <row r="125" spans="7:9" x14ac:dyDescent="0.6">
      <c r="G125" s="5"/>
      <c r="I125" s="5"/>
    </row>
    <row r="126" spans="7:9" x14ac:dyDescent="0.6">
      <c r="G126" s="5"/>
      <c r="I126" s="5"/>
    </row>
    <row r="127" spans="7:9" x14ac:dyDescent="0.6">
      <c r="G127" s="5"/>
      <c r="I127" s="5"/>
    </row>
    <row r="128" spans="7:9" x14ac:dyDescent="0.6">
      <c r="G128" s="5"/>
      <c r="I128" s="5"/>
    </row>
    <row r="129" spans="7:9" x14ac:dyDescent="0.6">
      <c r="G129" s="5"/>
      <c r="I129" s="5"/>
    </row>
    <row r="130" spans="7:9" x14ac:dyDescent="0.6">
      <c r="G130" s="5"/>
      <c r="I130" s="5"/>
    </row>
    <row r="131" spans="7:9" x14ac:dyDescent="0.6">
      <c r="G131" s="5"/>
      <c r="I131" s="5"/>
    </row>
    <row r="132" spans="7:9" x14ac:dyDescent="0.6">
      <c r="G132" s="5"/>
      <c r="I132" s="5"/>
    </row>
    <row r="133" spans="7:9" x14ac:dyDescent="0.6">
      <c r="G133" s="5"/>
      <c r="I133" s="5"/>
    </row>
    <row r="134" spans="7:9" x14ac:dyDescent="0.6">
      <c r="G134" s="5"/>
      <c r="I134" s="5"/>
    </row>
    <row r="135" spans="7:9" x14ac:dyDescent="0.6">
      <c r="G135" s="5"/>
      <c r="I135" s="5"/>
    </row>
    <row r="136" spans="7:9" x14ac:dyDescent="0.6">
      <c r="G136" s="5"/>
      <c r="I136" s="5"/>
    </row>
    <row r="137" spans="7:9" x14ac:dyDescent="0.6">
      <c r="G137" s="5"/>
      <c r="I137" s="5"/>
    </row>
    <row r="138" spans="7:9" x14ac:dyDescent="0.6">
      <c r="G138" s="5"/>
      <c r="I138" s="5"/>
    </row>
    <row r="139" spans="7:9" x14ac:dyDescent="0.6">
      <c r="G139" s="5"/>
      <c r="I139" s="5"/>
    </row>
    <row r="140" spans="7:9" x14ac:dyDescent="0.6">
      <c r="G140" s="5"/>
      <c r="I140" s="5"/>
    </row>
    <row r="141" spans="7:9" x14ac:dyDescent="0.6">
      <c r="G141" s="5"/>
      <c r="I141" s="5"/>
    </row>
    <row r="142" spans="7:9" x14ac:dyDescent="0.6">
      <c r="G142" s="5"/>
      <c r="I142" s="5"/>
    </row>
    <row r="143" spans="7:9" x14ac:dyDescent="0.6">
      <c r="G143" s="5"/>
      <c r="I143" s="5"/>
    </row>
    <row r="144" spans="7:9" x14ac:dyDescent="0.6">
      <c r="G144" s="5"/>
      <c r="I144" s="5"/>
    </row>
    <row r="145" spans="7:9" x14ac:dyDescent="0.6">
      <c r="G145" s="5"/>
      <c r="I145" s="5"/>
    </row>
    <row r="146" spans="7:9" x14ac:dyDescent="0.6">
      <c r="G146" s="5"/>
      <c r="I146" s="5"/>
    </row>
    <row r="147" spans="7:9" x14ac:dyDescent="0.6">
      <c r="G147" s="5"/>
      <c r="I147" s="5"/>
    </row>
    <row r="148" spans="7:9" x14ac:dyDescent="0.6">
      <c r="G148" s="5"/>
      <c r="I148" s="5"/>
    </row>
    <row r="149" spans="7:9" x14ac:dyDescent="0.6">
      <c r="G149" s="5"/>
      <c r="I149" s="5"/>
    </row>
    <row r="150" spans="7:9" x14ac:dyDescent="0.6">
      <c r="G150" s="5"/>
      <c r="I150" s="5"/>
    </row>
    <row r="151" spans="7:9" x14ac:dyDescent="0.6">
      <c r="G151" s="5"/>
      <c r="I151" s="5"/>
    </row>
    <row r="152" spans="7:9" x14ac:dyDescent="0.6">
      <c r="G152" s="5"/>
      <c r="I152" s="5"/>
    </row>
    <row r="153" spans="7:9" x14ac:dyDescent="0.6">
      <c r="G153" s="5"/>
      <c r="I153" s="5"/>
    </row>
    <row r="154" spans="7:9" x14ac:dyDescent="0.6">
      <c r="G154" s="5"/>
      <c r="I154" s="5"/>
    </row>
    <row r="155" spans="7:9" x14ac:dyDescent="0.6">
      <c r="G155" s="5"/>
      <c r="I155" s="5"/>
    </row>
    <row r="156" spans="7:9" x14ac:dyDescent="0.6">
      <c r="G156" s="5"/>
      <c r="I156" s="5"/>
    </row>
    <row r="157" spans="7:9" x14ac:dyDescent="0.6">
      <c r="G157" s="5"/>
      <c r="I157" s="5"/>
    </row>
    <row r="158" spans="7:9" x14ac:dyDescent="0.6">
      <c r="G158" s="5"/>
      <c r="I158" s="5"/>
    </row>
    <row r="159" spans="7:9" x14ac:dyDescent="0.6">
      <c r="G159" s="5"/>
      <c r="I159" s="5"/>
    </row>
    <row r="160" spans="7:9" x14ac:dyDescent="0.6">
      <c r="G160" s="5"/>
      <c r="I160" s="5"/>
    </row>
    <row r="161" spans="7:9" x14ac:dyDescent="0.6">
      <c r="G161" s="5"/>
      <c r="I161" s="5"/>
    </row>
    <row r="162" spans="7:9" x14ac:dyDescent="0.6">
      <c r="G162" s="5"/>
      <c r="I162" s="5"/>
    </row>
    <row r="163" spans="7:9" x14ac:dyDescent="0.6">
      <c r="G163" s="5"/>
      <c r="I163" s="5"/>
    </row>
    <row r="164" spans="7:9" x14ac:dyDescent="0.6">
      <c r="G164" s="5"/>
      <c r="I164" s="5"/>
    </row>
    <row r="165" spans="7:9" x14ac:dyDescent="0.6">
      <c r="G165" s="5"/>
      <c r="I165" s="5"/>
    </row>
    <row r="166" spans="7:9" x14ac:dyDescent="0.6">
      <c r="G166" s="5"/>
      <c r="I166" s="5"/>
    </row>
    <row r="167" spans="7:9" x14ac:dyDescent="0.6">
      <c r="G167" s="5"/>
      <c r="I167" s="5"/>
    </row>
    <row r="168" spans="7:9" x14ac:dyDescent="0.6">
      <c r="G168" s="5"/>
      <c r="I168" s="5"/>
    </row>
    <row r="169" spans="7:9" x14ac:dyDescent="0.6">
      <c r="G169" s="5"/>
      <c r="I169" s="5"/>
    </row>
    <row r="170" spans="7:9" x14ac:dyDescent="0.6">
      <c r="G170" s="5"/>
      <c r="I170" s="5"/>
    </row>
    <row r="171" spans="7:9" x14ac:dyDescent="0.6">
      <c r="G171" s="5"/>
      <c r="I171" s="5"/>
    </row>
    <row r="172" spans="7:9" x14ac:dyDescent="0.6">
      <c r="G172" s="5"/>
      <c r="I172" s="5"/>
    </row>
    <row r="173" spans="7:9" x14ac:dyDescent="0.6">
      <c r="G173" s="5"/>
      <c r="I173" s="5"/>
    </row>
    <row r="174" spans="7:9" x14ac:dyDescent="0.6">
      <c r="G174" s="5"/>
      <c r="I174" s="5"/>
    </row>
    <row r="175" spans="7:9" x14ac:dyDescent="0.6">
      <c r="G175" s="5"/>
      <c r="I175" s="5"/>
    </row>
    <row r="176" spans="7:9" x14ac:dyDescent="0.6">
      <c r="G176" s="5"/>
      <c r="I176" s="5"/>
    </row>
    <row r="177" spans="7:9" x14ac:dyDescent="0.6">
      <c r="G177" s="5"/>
      <c r="I177" s="5"/>
    </row>
    <row r="178" spans="7:9" x14ac:dyDescent="0.6">
      <c r="G178" s="5"/>
      <c r="I178" s="5"/>
    </row>
    <row r="179" spans="7:9" x14ac:dyDescent="0.6">
      <c r="G179" s="5"/>
      <c r="I179" s="5"/>
    </row>
    <row r="180" spans="7:9" x14ac:dyDescent="0.6">
      <c r="G180" s="5"/>
      <c r="I180" s="5"/>
    </row>
    <row r="181" spans="7:9" x14ac:dyDescent="0.6">
      <c r="G181" s="5"/>
      <c r="I181" s="5"/>
    </row>
    <row r="182" spans="7:9" x14ac:dyDescent="0.6">
      <c r="G182" s="5"/>
      <c r="I182" s="5"/>
    </row>
    <row r="183" spans="7:9" x14ac:dyDescent="0.6">
      <c r="G183" s="5"/>
      <c r="I183" s="5"/>
    </row>
    <row r="184" spans="7:9" x14ac:dyDescent="0.6">
      <c r="G184" s="5"/>
      <c r="I184" s="5"/>
    </row>
    <row r="185" spans="7:9" x14ac:dyDescent="0.6">
      <c r="G185" s="5"/>
      <c r="I185" s="5"/>
    </row>
    <row r="186" spans="7:9" x14ac:dyDescent="0.6">
      <c r="G186" s="5"/>
      <c r="I186" s="5"/>
    </row>
    <row r="187" spans="7:9" x14ac:dyDescent="0.6">
      <c r="G187" s="5"/>
      <c r="I187" s="5"/>
    </row>
    <row r="188" spans="7:9" x14ac:dyDescent="0.6">
      <c r="G188" s="5"/>
      <c r="I188" s="5"/>
    </row>
    <row r="189" spans="7:9" x14ac:dyDescent="0.6">
      <c r="G189" s="5"/>
      <c r="I189" s="5"/>
    </row>
    <row r="190" spans="7:9" x14ac:dyDescent="0.6">
      <c r="G190" s="5"/>
      <c r="I190" s="5"/>
    </row>
    <row r="191" spans="7:9" x14ac:dyDescent="0.6">
      <c r="G191" s="5"/>
      <c r="I191" s="5"/>
    </row>
    <row r="192" spans="7:9" x14ac:dyDescent="0.6">
      <c r="G192" s="5"/>
      <c r="I192" s="5"/>
    </row>
    <row r="193" spans="7:9" x14ac:dyDescent="0.6">
      <c r="G193" s="5"/>
      <c r="I193" s="5"/>
    </row>
    <row r="194" spans="7:9" x14ac:dyDescent="0.6">
      <c r="G194" s="5"/>
      <c r="I194" s="5"/>
    </row>
    <row r="195" spans="7:9" x14ac:dyDescent="0.6">
      <c r="G195" s="5"/>
      <c r="I195" s="5"/>
    </row>
    <row r="196" spans="7:9" x14ac:dyDescent="0.6">
      <c r="G196" s="5"/>
      <c r="I196" s="5"/>
    </row>
    <row r="197" spans="7:9" x14ac:dyDescent="0.6">
      <c r="G197" s="5"/>
      <c r="I197" s="5"/>
    </row>
    <row r="198" spans="7:9" x14ac:dyDescent="0.6">
      <c r="G198" s="5"/>
      <c r="I198" s="5"/>
    </row>
    <row r="199" spans="7:9" x14ac:dyDescent="0.6">
      <c r="G199" s="5"/>
      <c r="I199" s="5"/>
    </row>
    <row r="200" spans="7:9" x14ac:dyDescent="0.6">
      <c r="G200" s="5"/>
      <c r="I200" s="5"/>
    </row>
    <row r="201" spans="7:9" x14ac:dyDescent="0.6">
      <c r="G201" s="5"/>
      <c r="I201" s="5"/>
    </row>
    <row r="202" spans="7:9" x14ac:dyDescent="0.6">
      <c r="G202" s="5"/>
      <c r="I202" s="5"/>
    </row>
    <row r="203" spans="7:9" x14ac:dyDescent="0.6">
      <c r="G203" s="5"/>
      <c r="I203" s="5"/>
    </row>
    <row r="204" spans="7:9" x14ac:dyDescent="0.6">
      <c r="G204" s="5"/>
      <c r="I204" s="5"/>
    </row>
    <row r="205" spans="7:9" x14ac:dyDescent="0.6">
      <c r="G205" s="5"/>
      <c r="I205" s="5"/>
    </row>
    <row r="206" spans="7:9" x14ac:dyDescent="0.6">
      <c r="G206" s="5"/>
      <c r="I206" s="5"/>
    </row>
    <row r="207" spans="7:9" x14ac:dyDescent="0.6">
      <c r="G207" s="5"/>
      <c r="I207" s="5"/>
    </row>
    <row r="208" spans="7:9" x14ac:dyDescent="0.6">
      <c r="G208" s="5"/>
      <c r="I208" s="5"/>
    </row>
    <row r="209" spans="7:9" x14ac:dyDescent="0.6">
      <c r="G209" s="5"/>
      <c r="I209" s="5"/>
    </row>
    <row r="210" spans="7:9" x14ac:dyDescent="0.6">
      <c r="G210" s="5"/>
      <c r="I210" s="5"/>
    </row>
    <row r="211" spans="7:9" x14ac:dyDescent="0.6">
      <c r="G211" s="5"/>
      <c r="I211" s="5"/>
    </row>
    <row r="212" spans="7:9" x14ac:dyDescent="0.6">
      <c r="G212" s="5"/>
      <c r="I212" s="5"/>
    </row>
    <row r="213" spans="7:9" x14ac:dyDescent="0.6">
      <c r="G213" s="5"/>
      <c r="I213" s="5"/>
    </row>
    <row r="214" spans="7:9" x14ac:dyDescent="0.6">
      <c r="G214" s="5"/>
      <c r="I214" s="5"/>
    </row>
    <row r="215" spans="7:9" x14ac:dyDescent="0.6">
      <c r="G215" s="5"/>
      <c r="I215" s="5"/>
    </row>
    <row r="216" spans="7:9" x14ac:dyDescent="0.6">
      <c r="G216" s="5"/>
      <c r="I216" s="5"/>
    </row>
    <row r="217" spans="7:9" x14ac:dyDescent="0.6">
      <c r="G217" s="5"/>
      <c r="I217" s="5"/>
    </row>
    <row r="218" spans="7:9" x14ac:dyDescent="0.6">
      <c r="G218" s="5"/>
      <c r="I218" s="5"/>
    </row>
    <row r="219" spans="7:9" x14ac:dyDescent="0.6">
      <c r="G219" s="5"/>
      <c r="I219" s="5"/>
    </row>
    <row r="220" spans="7:9" x14ac:dyDescent="0.6">
      <c r="G220" s="5"/>
      <c r="I220" s="5"/>
    </row>
    <row r="221" spans="7:9" x14ac:dyDescent="0.6">
      <c r="G221" s="5"/>
      <c r="I221" s="5"/>
    </row>
    <row r="222" spans="7:9" x14ac:dyDescent="0.6">
      <c r="G222" s="5"/>
      <c r="I222" s="5"/>
    </row>
    <row r="223" spans="7:9" x14ac:dyDescent="0.6">
      <c r="G223" s="5"/>
      <c r="I223" s="5"/>
    </row>
    <row r="224" spans="7:9" x14ac:dyDescent="0.6">
      <c r="G224" s="5"/>
      <c r="I224" s="5"/>
    </row>
    <row r="225" spans="7:9" x14ac:dyDescent="0.6">
      <c r="G225" s="5"/>
      <c r="I225" s="5"/>
    </row>
    <row r="226" spans="7:9" x14ac:dyDescent="0.6">
      <c r="G226" s="5"/>
      <c r="I226" s="5"/>
    </row>
    <row r="227" spans="7:9" x14ac:dyDescent="0.6">
      <c r="G227" s="5"/>
      <c r="I227" s="5"/>
    </row>
    <row r="228" spans="7:9" x14ac:dyDescent="0.6">
      <c r="G228" s="5"/>
      <c r="I228" s="5"/>
    </row>
    <row r="229" spans="7:9" x14ac:dyDescent="0.6">
      <c r="G229" s="5"/>
      <c r="I229" s="5"/>
    </row>
    <row r="230" spans="7:9" x14ac:dyDescent="0.6">
      <c r="G230" s="5"/>
      <c r="I230" s="5"/>
    </row>
    <row r="231" spans="7:9" x14ac:dyDescent="0.6">
      <c r="G231" s="5"/>
      <c r="I231" s="5"/>
    </row>
    <row r="232" spans="7:9" x14ac:dyDescent="0.6">
      <c r="G232" s="5"/>
      <c r="I232" s="5"/>
    </row>
    <row r="233" spans="7:9" x14ac:dyDescent="0.6">
      <c r="G233" s="5"/>
      <c r="I233" s="5"/>
    </row>
    <row r="234" spans="7:9" x14ac:dyDescent="0.6">
      <c r="G234" s="5"/>
      <c r="I234" s="5"/>
    </row>
    <row r="235" spans="7:9" x14ac:dyDescent="0.6">
      <c r="G235" s="5"/>
      <c r="I235" s="5"/>
    </row>
    <row r="236" spans="7:9" x14ac:dyDescent="0.6">
      <c r="G236" s="5"/>
      <c r="I236" s="5"/>
    </row>
    <row r="237" spans="7:9" x14ac:dyDescent="0.6">
      <c r="G237" s="5"/>
      <c r="I237" s="5"/>
    </row>
    <row r="238" spans="7:9" x14ac:dyDescent="0.6">
      <c r="G238" s="5"/>
      <c r="I238" s="5"/>
    </row>
    <row r="239" spans="7:9" x14ac:dyDescent="0.6">
      <c r="G239" s="5"/>
      <c r="I239" s="5"/>
    </row>
    <row r="240" spans="7:9" x14ac:dyDescent="0.6">
      <c r="G240" s="5"/>
      <c r="I240" s="5"/>
    </row>
    <row r="241" spans="7:9" x14ac:dyDescent="0.6">
      <c r="G241" s="5"/>
      <c r="I241" s="5"/>
    </row>
    <row r="242" spans="7:9" x14ac:dyDescent="0.6">
      <c r="G242" s="5"/>
      <c r="I242" s="5"/>
    </row>
    <row r="243" spans="7:9" x14ac:dyDescent="0.6">
      <c r="G243" s="5"/>
      <c r="I243" s="5"/>
    </row>
    <row r="244" spans="7:9" x14ac:dyDescent="0.6">
      <c r="G244" s="5"/>
      <c r="I244" s="5"/>
    </row>
    <row r="245" spans="7:9" x14ac:dyDescent="0.6">
      <c r="G245" s="5"/>
      <c r="I245" s="5"/>
    </row>
    <row r="246" spans="7:9" x14ac:dyDescent="0.6">
      <c r="G246" s="5"/>
      <c r="I246" s="5"/>
    </row>
    <row r="247" spans="7:9" x14ac:dyDescent="0.6">
      <c r="G247" s="5"/>
      <c r="I247" s="5"/>
    </row>
    <row r="248" spans="7:9" x14ac:dyDescent="0.6">
      <c r="G248" s="5"/>
      <c r="I248" s="5"/>
    </row>
    <row r="249" spans="7:9" x14ac:dyDescent="0.6">
      <c r="G249" s="5"/>
      <c r="I249" s="5"/>
    </row>
    <row r="250" spans="7:9" x14ac:dyDescent="0.6">
      <c r="G250" s="5"/>
      <c r="I250" s="5"/>
    </row>
    <row r="251" spans="7:9" x14ac:dyDescent="0.6">
      <c r="G251" s="5"/>
      <c r="I251" s="5"/>
    </row>
    <row r="252" spans="7:9" x14ac:dyDescent="0.6">
      <c r="G252" s="5"/>
      <c r="I252" s="5"/>
    </row>
    <row r="253" spans="7:9" x14ac:dyDescent="0.6">
      <c r="G253" s="5"/>
      <c r="I253" s="5"/>
    </row>
    <row r="254" spans="7:9" x14ac:dyDescent="0.6">
      <c r="G254" s="5"/>
      <c r="I254" s="5"/>
    </row>
    <row r="255" spans="7:9" x14ac:dyDescent="0.6">
      <c r="G255" s="5"/>
      <c r="I255" s="5"/>
    </row>
    <row r="256" spans="7:9" x14ac:dyDescent="0.6">
      <c r="G256" s="5"/>
      <c r="I256" s="5"/>
    </row>
    <row r="257" spans="7:9" x14ac:dyDescent="0.6">
      <c r="G257" s="5"/>
      <c r="I257" s="5"/>
    </row>
    <row r="258" spans="7:9" x14ac:dyDescent="0.6">
      <c r="G258" s="5"/>
      <c r="I258" s="5"/>
    </row>
    <row r="259" spans="7:9" x14ac:dyDescent="0.6">
      <c r="G259" s="5"/>
      <c r="I259" s="5"/>
    </row>
    <row r="260" spans="7:9" x14ac:dyDescent="0.6">
      <c r="G260" s="5"/>
      <c r="I260" s="5"/>
    </row>
    <row r="261" spans="7:9" x14ac:dyDescent="0.6">
      <c r="G261" s="5"/>
      <c r="I261" s="5"/>
    </row>
    <row r="262" spans="7:9" x14ac:dyDescent="0.6">
      <c r="G262" s="5"/>
      <c r="I262" s="5"/>
    </row>
    <row r="263" spans="7:9" x14ac:dyDescent="0.6">
      <c r="G263" s="5"/>
      <c r="I263" s="5"/>
    </row>
    <row r="264" spans="7:9" x14ac:dyDescent="0.6">
      <c r="G264" s="5"/>
      <c r="I264" s="5"/>
    </row>
    <row r="265" spans="7:9" x14ac:dyDescent="0.6">
      <c r="G265" s="5"/>
      <c r="I265" s="5"/>
    </row>
    <row r="266" spans="7:9" x14ac:dyDescent="0.6">
      <c r="G266" s="5"/>
      <c r="I266" s="5"/>
    </row>
    <row r="267" spans="7:9" x14ac:dyDescent="0.6">
      <c r="G267" s="5"/>
      <c r="I267" s="5"/>
    </row>
    <row r="268" spans="7:9" x14ac:dyDescent="0.6">
      <c r="G268" s="5"/>
      <c r="I268" s="5"/>
    </row>
    <row r="269" spans="7:9" x14ac:dyDescent="0.6">
      <c r="G269" s="5"/>
      <c r="I269" s="5"/>
    </row>
    <row r="270" spans="7:9" x14ac:dyDescent="0.6">
      <c r="G270" s="5"/>
      <c r="I270" s="5"/>
    </row>
    <row r="271" spans="7:9" x14ac:dyDescent="0.6">
      <c r="G271" s="5"/>
      <c r="I271" s="5"/>
    </row>
    <row r="272" spans="7:9" x14ac:dyDescent="0.6">
      <c r="G272" s="5"/>
      <c r="I272" s="5"/>
    </row>
    <row r="273" spans="7:9" x14ac:dyDescent="0.6">
      <c r="G273" s="5"/>
      <c r="I273" s="5"/>
    </row>
    <row r="274" spans="7:9" x14ac:dyDescent="0.6">
      <c r="G274" s="5"/>
      <c r="I274" s="5"/>
    </row>
    <row r="275" spans="7:9" x14ac:dyDescent="0.6">
      <c r="G275" s="5"/>
      <c r="I275" s="5"/>
    </row>
    <row r="276" spans="7:9" x14ac:dyDescent="0.6">
      <c r="G276" s="5"/>
      <c r="I276" s="5"/>
    </row>
    <row r="277" spans="7:9" x14ac:dyDescent="0.6">
      <c r="G277" s="5"/>
      <c r="I277" s="5"/>
    </row>
    <row r="278" spans="7:9" x14ac:dyDescent="0.6">
      <c r="G278" s="5"/>
      <c r="I278" s="5"/>
    </row>
    <row r="279" spans="7:9" x14ac:dyDescent="0.6">
      <c r="G279" s="5"/>
      <c r="I279" s="5"/>
    </row>
    <row r="280" spans="7:9" x14ac:dyDescent="0.6">
      <c r="G280" s="5"/>
      <c r="I280" s="5"/>
    </row>
    <row r="281" spans="7:9" x14ac:dyDescent="0.6">
      <c r="G281" s="5"/>
      <c r="I281" s="5"/>
    </row>
    <row r="282" spans="7:9" x14ac:dyDescent="0.6">
      <c r="G282" s="5"/>
      <c r="I282" s="5"/>
    </row>
    <row r="283" spans="7:9" x14ac:dyDescent="0.6">
      <c r="G283" s="5"/>
      <c r="I283" s="5"/>
    </row>
    <row r="284" spans="7:9" x14ac:dyDescent="0.6">
      <c r="G284" s="5"/>
      <c r="I284" s="5"/>
    </row>
    <row r="285" spans="7:9" x14ac:dyDescent="0.6">
      <c r="G285" s="5"/>
      <c r="I285" s="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8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Kamolporn</cp:lastModifiedBy>
  <cp:revision/>
  <cp:lastPrinted>2021-05-05T12:54:50Z</cp:lastPrinted>
  <dcterms:created xsi:type="dcterms:W3CDTF">2000-10-30T05:03:03Z</dcterms:created>
  <dcterms:modified xsi:type="dcterms:W3CDTF">2021-05-10T10:26:41Z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