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JOB\.FS\Y'67\Q1'67\RJH\กลต\T Q1'67\"/>
    </mc:Choice>
  </mc:AlternateContent>
  <xr:revisionPtr revIDLastSave="0" documentId="13_ncr:1_{F0DF11A5-6F28-4ACA-BC0A-CECF2251E05D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BS!$A$1:$O$83</definedName>
    <definedName name="_xlnm.Print_Area" localSheetId="2">'CE-Conso'!$A$1:$Y$30</definedName>
    <definedName name="_xlnm.Print_Area" localSheetId="3">'CE-Separate'!$A$1:$S$26</definedName>
    <definedName name="_xlnm.Print_Area" localSheetId="4">CF!$A$1:$L$74</definedName>
    <definedName name="_xlnm.Print_Area" localSheetId="1">PL3m!$A$1:$K$44</definedName>
    <definedName name="_xlnm.Print_Titles" localSheetId="0">BS!$1:$7</definedName>
    <definedName name="_xlnm.Print_Titles" localSheetId="4">CF!$1:$7</definedName>
  </definedNames>
  <calcPr calcId="191029"/>
</workbook>
</file>

<file path=xl/calcChain.xml><?xml version="1.0" encoding="utf-8"?>
<calcChain xmlns="http://schemas.openxmlformats.org/spreadsheetml/2006/main">
  <c r="S20" i="81" l="1"/>
  <c r="S14" i="81"/>
  <c r="Y13" i="80"/>
  <c r="A3" i="81"/>
  <c r="E21" i="83"/>
  <c r="J68" i="74" l="1"/>
  <c r="W15" i="80" l="1"/>
  <c r="Q16" i="81" l="1"/>
  <c r="H68" i="74" l="1"/>
  <c r="K80" i="69" l="1"/>
  <c r="U26" i="80" l="1"/>
  <c r="Y26" i="80" s="1"/>
  <c r="U18" i="80" l="1"/>
  <c r="W18" i="80" s="1"/>
  <c r="F55" i="74" l="1"/>
  <c r="I56" i="69" l="1"/>
  <c r="K49" i="69" l="1"/>
  <c r="O49" i="69"/>
  <c r="F68" i="74" l="1"/>
  <c r="E27" i="80" l="1"/>
  <c r="Q19" i="80"/>
  <c r="K19" i="80"/>
  <c r="G19" i="80"/>
  <c r="E19" i="80"/>
  <c r="M19" i="80"/>
  <c r="O23" i="81"/>
  <c r="K23" i="81"/>
  <c r="I23" i="81"/>
  <c r="G23" i="81"/>
  <c r="E23" i="81"/>
  <c r="O17" i="81"/>
  <c r="K17" i="81"/>
  <c r="I17" i="81"/>
  <c r="G17" i="81"/>
  <c r="E17" i="81"/>
  <c r="G27" i="80"/>
  <c r="I27" i="80"/>
  <c r="K27" i="80"/>
  <c r="M27" i="80"/>
  <c r="Q27" i="80"/>
  <c r="M28" i="69"/>
  <c r="O28" i="69"/>
  <c r="K28" i="69"/>
  <c r="I28" i="69"/>
  <c r="I19" i="80"/>
  <c r="I20" i="80" s="1"/>
  <c r="Y18" i="80" l="1"/>
  <c r="J55" i="74" l="1"/>
  <c r="U17" i="80" l="1"/>
  <c r="Y17" i="80" l="1"/>
  <c r="L68" i="74" l="1"/>
  <c r="Q22" i="81" l="1"/>
  <c r="Q23" i="81" s="1"/>
  <c r="K16" i="83" l="1"/>
  <c r="I16" i="83"/>
  <c r="G16" i="83"/>
  <c r="E16" i="83"/>
  <c r="F71" i="74" l="1"/>
  <c r="S15" i="80" l="1"/>
  <c r="S19" i="80" s="1"/>
  <c r="M49" i="69" l="1"/>
  <c r="S27" i="80" l="1"/>
  <c r="I27" i="83" l="1"/>
  <c r="I28" i="80" l="1"/>
  <c r="H55" i="74" l="1"/>
  <c r="L55" i="74"/>
  <c r="W19" i="80" l="1"/>
  <c r="W20" i="80" s="1"/>
  <c r="I81" i="69" s="1"/>
  <c r="Q17" i="81" l="1"/>
  <c r="E27" i="83"/>
  <c r="E28" i="83" s="1"/>
  <c r="Q18" i="81" l="1"/>
  <c r="M79" i="69" s="1"/>
  <c r="I28" i="83"/>
  <c r="K27" i="83"/>
  <c r="G27" i="83"/>
  <c r="M20" i="80" l="1"/>
  <c r="M56" i="69"/>
  <c r="Q24" i="81"/>
  <c r="O24" i="81"/>
  <c r="O18" i="81"/>
  <c r="K24" i="81"/>
  <c r="K18" i="81"/>
  <c r="M78" i="69" l="1"/>
  <c r="M76" i="69"/>
  <c r="M57" i="69"/>
  <c r="I72" i="69"/>
  <c r="Q28" i="80"/>
  <c r="M28" i="80"/>
  <c r="L19" i="80"/>
  <c r="I76" i="69" l="1"/>
  <c r="L20" i="80"/>
  <c r="G28" i="83" l="1"/>
  <c r="G12" i="83"/>
  <c r="G17" i="83" s="1"/>
  <c r="G19" i="83" s="1"/>
  <c r="K12" i="83"/>
  <c r="K17" i="83" s="1"/>
  <c r="K19" i="83" s="1"/>
  <c r="H9" i="74" l="1"/>
  <c r="G21" i="83"/>
  <c r="L9" i="74"/>
  <c r="K21" i="83"/>
  <c r="O56" i="69"/>
  <c r="K56" i="69"/>
  <c r="K57" i="69" s="1"/>
  <c r="O57" i="69" l="1"/>
  <c r="I49" i="69"/>
  <c r="I57" i="69" s="1"/>
  <c r="I16" i="69"/>
  <c r="I29" i="69" s="1"/>
  <c r="E12" i="83" l="1"/>
  <c r="E17" i="83" s="1"/>
  <c r="E19" i="83" s="1"/>
  <c r="E34" i="83" l="1"/>
  <c r="E32" i="83" s="1"/>
  <c r="E41" i="83" s="1"/>
  <c r="F9" i="74"/>
  <c r="I12" i="83" l="1"/>
  <c r="I17" i="83" s="1"/>
  <c r="I19" i="83" s="1"/>
  <c r="A3" i="74"/>
  <c r="K28" i="83"/>
  <c r="O16" i="69"/>
  <c r="M16" i="69"/>
  <c r="M29" i="69" s="1"/>
  <c r="K16" i="69"/>
  <c r="K29" i="69" s="1"/>
  <c r="S28" i="80"/>
  <c r="J71" i="74"/>
  <c r="E28" i="80"/>
  <c r="G28" i="80"/>
  <c r="K28" i="80"/>
  <c r="I18" i="81"/>
  <c r="G24" i="81"/>
  <c r="G18" i="81"/>
  <c r="S20" i="80"/>
  <c r="I79" i="69" s="1"/>
  <c r="G20" i="80"/>
  <c r="I24" i="81"/>
  <c r="E24" i="81"/>
  <c r="O70" i="69" s="1"/>
  <c r="E18" i="81"/>
  <c r="K20" i="80"/>
  <c r="E20" i="80"/>
  <c r="J9" i="74" l="1"/>
  <c r="I21" i="83"/>
  <c r="W27" i="80"/>
  <c r="W28" i="80" s="1"/>
  <c r="M71" i="69"/>
  <c r="M75" i="69"/>
  <c r="O29" i="69"/>
  <c r="I75" i="69"/>
  <c r="M70" i="69" l="1"/>
  <c r="I70" i="69"/>
  <c r="I71" i="69"/>
  <c r="Q20" i="80" l="1"/>
  <c r="I78" i="69" s="1"/>
  <c r="E29" i="83" l="1"/>
  <c r="E39" i="83" l="1"/>
  <c r="E37" i="83" s="1"/>
  <c r="F23" i="74"/>
  <c r="O15" i="80" l="1"/>
  <c r="F34" i="74"/>
  <c r="O19" i="80" l="1"/>
  <c r="O20" i="80" s="1"/>
  <c r="U15" i="80"/>
  <c r="Y15" i="80" s="1"/>
  <c r="F38" i="74"/>
  <c r="F70" i="74" s="1"/>
  <c r="F72" i="74" s="1"/>
  <c r="I77" i="69"/>
  <c r="I80" i="69" s="1"/>
  <c r="I82" i="69" s="1"/>
  <c r="U19" i="80" l="1"/>
  <c r="Y19" i="80"/>
  <c r="U20" i="80"/>
  <c r="G29" i="83" l="1"/>
  <c r="G39" i="83" s="1"/>
  <c r="G37" i="83" s="1"/>
  <c r="G34" i="83"/>
  <c r="G32" i="83" s="1"/>
  <c r="O24" i="80" s="1"/>
  <c r="Y20" i="80"/>
  <c r="I83" i="69"/>
  <c r="H23" i="74"/>
  <c r="G41" i="83" l="1"/>
  <c r="H34" i="74"/>
  <c r="H38" i="74" s="1"/>
  <c r="H70" i="74" s="1"/>
  <c r="H72" i="74" s="1"/>
  <c r="O27" i="80" l="1"/>
  <c r="O28" i="80" s="1"/>
  <c r="K82" i="69" s="1"/>
  <c r="K83" i="69" s="1"/>
  <c r="U24" i="80"/>
  <c r="U27" i="80" l="1"/>
  <c r="U28" i="80" s="1"/>
  <c r="Y24" i="80"/>
  <c r="Y27" i="80" s="1"/>
  <c r="Y28" i="80" s="1"/>
  <c r="I41" i="83"/>
  <c r="J23" i="74" l="1"/>
  <c r="J34" i="74" s="1"/>
  <c r="J38" i="74" s="1"/>
  <c r="J70" i="74" s="1"/>
  <c r="J72" i="74" s="1"/>
  <c r="I29" i="83"/>
  <c r="M16" i="81"/>
  <c r="K41" i="83"/>
  <c r="M17" i="81" l="1"/>
  <c r="M18" i="81" s="1"/>
  <c r="M77" i="69" s="1"/>
  <c r="M80" i="69" s="1"/>
  <c r="M82" i="69" s="1"/>
  <c r="M83" i="69" s="1"/>
  <c r="S16" i="81"/>
  <c r="K29" i="83"/>
  <c r="M22" i="81"/>
  <c r="S22" i="81" s="1"/>
  <c r="M23" i="81" l="1"/>
  <c r="S17" i="81"/>
  <c r="S18" i="81" s="1"/>
  <c r="L23" i="74"/>
  <c r="L34" i="74" s="1"/>
  <c r="L38" i="74" s="1"/>
  <c r="L70" i="74" s="1"/>
  <c r="L72" i="74" s="1"/>
  <c r="M24" i="81"/>
  <c r="O80" i="69" s="1"/>
  <c r="O82" i="69" s="1"/>
  <c r="O83" i="69" s="1"/>
  <c r="S23" i="81" l="1"/>
  <c r="S24" i="81" s="1"/>
  <c r="L79" i="74"/>
  <c r="L80" i="74" s="1"/>
</calcChain>
</file>

<file path=xl/sharedStrings.xml><?xml version="1.0" encoding="utf-8"?>
<sst xmlns="http://schemas.openxmlformats.org/spreadsheetml/2006/main" count="274" uniqueCount="187">
  <si>
    <t>บริษัท โรงพยาบาลราชธานี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</si>
  <si>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</si>
  <si>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</si>
  <si>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</si>
  <si>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</si>
  <si>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</si>
  <si>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</si>
  <si>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</si>
  <si>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</si>
  <si>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</si>
  <si>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</si>
  <si>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</si>
  <si>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</si>
  <si>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</si>
  <si>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</si>
  <si>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</si>
  <si>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</si>
  <si>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</si>
  <si>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</si>
  <si>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</si>
  <si>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</si>
  <si>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</si>
  <si>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</si>
  <si>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</si>
  <si>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</si>
  <si>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</si>
  <si>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</si>
  <si>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</si>
  <si>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</si>
  <si>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</si>
  <si>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</si>
  <si>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</si>
  <si>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</si>
  <si>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</si>
  <si>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</si>
  <si>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</si>
  <si>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</si>
  <si>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</si>
  <si>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</si>
  <si>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</si>
  <si>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</si>
  <si>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</si>
  <si>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</si>
  <si>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</si>
  <si>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</si>
  <si>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</si>
  <si>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</si>
  <si>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</si>
  <si>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</si>
  <si>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</si>
  <si>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</si>
  <si>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</si>
  <si>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</si>
  <si>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</si>
  <si>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</si>
  <si>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</si>
  <si>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</si>
  <si>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</si>
  <si>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</si>
  <si>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</si>
  <si>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</si>
  <si>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</si>
  <si>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</si>
  <si>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</si>
  <si>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</si>
  <si>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</si>
  <si>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</si>
  <si>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</si>
  <si>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</si>
  <si>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</si>
  <si>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</si>
  <si>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</si>
  <si>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</si>
  <si>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</si>
  <si>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</si>
  <si>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</si>
  <si>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</si>
  <si>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</si>
  <si>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</si>
  <si>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เงินสดรับจากการจำหน่ายที่ดิน อาคารและอุปกรณ์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</si>
  <si>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</si>
  <si>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</si>
  <si>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</si>
  <si>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เงินสดรับจากภาษีหัก ณ ที่จ่ายขอคืน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</si>
  <si>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</si>
  <si>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</si>
  <si>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</si>
  <si>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</si>
  <si>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</si>
  <si>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</si>
  <si>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</si>
  <si>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</si>
  <si>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</si>
  <si>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</si>
  <si>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</si>
  <si>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</si>
  <si>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</si>
  <si>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</si>
  <si>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</si>
  <si>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</si>
  <si>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</si>
  <si>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</si>
  <si>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</si>
  <si>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</si>
  <si>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</si>
  <si>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</si>
  <si>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</si>
  <si>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</si>
  <si>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</si>
  <si>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</si>
  <si>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</si>
  <si>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</si>
  <si>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</si>
  <si>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</si>
  <si>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</si>
  <si>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การแบ่งปันกำไร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</si>
  <si>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</si>
  <si>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</si>
  <si>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</si>
  <si>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</si>
  <si>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</si>
  <si>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</si>
  <si>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สินทรัพย์ภาษีเงินได้ของงวดปัจจุบัน</t>
  </si>
  <si>
    <t>เงินกู้ยืมระยะสั้นจากบริษัทย่อย</t>
  </si>
  <si>
    <t>เงินกู้ยืมระยะยาวจากสถาบันการเงิน</t>
  </si>
  <si>
    <t>ยอดคงเหลือ ณ วันที่ 1 มกราคม 2566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</si>
  <si>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</si>
  <si>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</si>
  <si>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เงินสดจ่ายเงินกู้ยืมระยะสั้นจากบริษัทย่อย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</si>
  <si>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</si>
  <si>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</si>
  <si>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</si>
  <si>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</si>
  <si>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</si>
  <si>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</si>
  <si>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เงินสดรับจากเงินให้กู้ยืมระยะสั้นแก่บริษัทย่อย</t>
  </si>
  <si>
    <t>เงินสดจ่ายในเงินให้กู้ยืมระยะสั้นแก่บริษัทย่อย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</si>
  <si>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</si>
  <si>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</si>
  <si>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ส่วนเกินจากการเปลี่ยนแปลงสัดส่วนของบริษัทย่อย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</si>
  <si>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</si>
  <si>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</si>
  <si>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เงินปันผลจ่ายให้แก่ส่วนได้เสียที่ไม่มีอำนาจควบคุม</t>
  </si>
  <si>
    <t>เงินสดรับจากเงินให้กู้ยืมระยะสั้นแก่บริษัทอื่น</t>
  </si>
  <si>
    <t>(เพิ่มขึ้น) ลดลงในเงินฝากธนาคารที่ติดภาระค้ำประกัน</t>
  </si>
  <si>
    <t>เงินสดจ่ายเจ้าหนี้ค่าสินทรัพย์</t>
  </si>
  <si>
    <t>หนี้สูญและผลขาดทุนด้านเครดิตที่คาดว่าจะเกิดขึ้น</t>
  </si>
  <si>
    <t>31 ธันวาคม 2566</t>
  </si>
  <si>
    <t>หน่วย : บาท</t>
  </si>
  <si>
    <t>กำไรต่อหุ้นขั้นพื้นฐาน</t>
  </si>
  <si>
    <t>ตัดจำหน่ายภาษีถูกหัก ณ ที่จ่ายเป็นค่าใช้จ่าย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</si>
  <si>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</si>
  <si>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</si>
  <si>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</si>
  <si>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เงินสดรับจากเงินกู้ยืมระยะสั้นจากบริษัทย่อย</t>
  </si>
  <si>
    <t>ยอดคงเหลือ ณ วันที่ 1 มกราคม 2567</t>
  </si>
  <si>
    <t>ยอดคงเหลือ ณ วันที่ 31 มีนาคม 2567</t>
  </si>
  <si>
    <t>ยังไม่ได้ตรวจสอบ</t>
  </si>
  <si>
    <t>กำไรสำหรับงวด</t>
  </si>
  <si>
    <t>ยอดคงเหลือ ณ วันที่ 31 มีนาคม 2566</t>
  </si>
  <si>
    <t>31 มีนาคม 2566</t>
  </si>
  <si>
    <t>31 มีนาคม 2567</t>
  </si>
  <si>
    <t>สำหรับงวดสามเดือน สิ้นสุดวันที่ 31 มีนาคม 2567</t>
  </si>
  <si>
    <t>ณ วันที่ 31 มีนาคม 2567</t>
  </si>
  <si>
    <t>ตรวจสอบแล้ว</t>
  </si>
  <si>
    <t>รวมกำไร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</si>
  <si>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</si>
  <si>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กำไรจากการจำหน่ายสินทรัพย์</t>
  </si>
  <si>
    <t>งบฐานะการเงิน</t>
  </si>
  <si>
    <t>ส่วนของเงินกู้ยืมระยะยาวจากสถาบันการเงินที่ถึงกำหนดชำระภายในหนึ่งปี</t>
  </si>
  <si>
    <t>ค่าใช้จ่าย (รายได้) ภาษีเงินได้</t>
  </si>
  <si>
    <t>ส่วนที่เป็นของงบริษัทใหญ่</t>
  </si>
  <si>
    <t>งบการเปลี่ยนแปลงส่วนของผู้ถือหุ้น</t>
  </si>
  <si>
    <t>การเพิ่ม (ลด) ส่วนได้เสียที่ไม่มีอำนาจควบคุม</t>
  </si>
  <si>
    <t>ที่ไม่ได้ส่งผลให้สูญเสียการควบคุม</t>
  </si>
  <si>
    <t>จำนวนหุ้นสามัญ (หน่วย : หุ้น)</t>
  </si>
  <si>
    <t>สำหรับงวดสามเดือนสิ้นสุดวันที่ 31 มีนาคม 2567</t>
  </si>
  <si>
    <t>รายการปรับกระทบกำไรสำหรับงวดเป็นเงินสดรับ (จ่าย) จากกิจกรรมดำเนินงาน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</si>
  <si>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</si>
  <si>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</si>
  <si>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สินทรัพย์ทางการเงินไม่หมุนเวียนที่ไม่ใช่เงินสดที่เป็นหลักประกัน</t>
  </si>
  <si>
    <t>สินทรัพย์ทางการเงินไม่หมุนเวียนอื่น</t>
  </si>
  <si>
    <t>กำไรขาดทุนเบ็ดเสร็จอื่นสำหรับงวด</t>
  </si>
  <si>
    <t>ขาดทุนจากมูลค่าสินค้าคงเหลือลดลง</t>
  </si>
  <si>
    <t>เงินสดรับจากการชำระค่าหุ้นของผู้มีส่วนได้เสียที่ไม่มีอำนาจควบคุม</t>
  </si>
  <si>
    <t>การเปลี่ยนแปลงในส่วนของผู้ถือหุ้นสำหรับงวด</t>
  </si>
  <si>
    <t>รวมการเปลี่ยนแปลงในส่วนของผู้ถือหุ้นสำหรับงวด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</si>
</sst>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1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  <charset val="222"/>
    </font>
    <font>
      <sz val="15"/>
      <name val="Angsana New"/>
      <family val="1"/>
      <charset val="222"/>
    </font>
    <font>
      <sz val="15"/>
      <name val="AngsanaUPC"/>
      <family val="1"/>
      <charset val="222"/>
    </font>
    <font>
      <b/>
      <u/>
      <sz val="15"/>
      <name val="Angsana New"/>
      <family val="1"/>
      <charset val="222"/>
    </font>
    <font>
      <b/>
      <u/>
      <sz val="16"/>
      <name val="Angsana New"/>
      <family val="1"/>
    </font>
    <font>
      <sz val="16"/>
      <color rgb="FFFF0000"/>
      <name val="Angsana New"/>
      <family val="1"/>
    </font>
    <font>
      <u/>
      <sz val="16"/>
      <name val="Angsana New"/>
      <family val="1"/>
    </font>
    <font>
      <sz val="15"/>
      <name val="AngsanaUPC"/>
      <family val="1"/>
    </font>
    <font>
      <u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81">
    <xf numFmtId="0" fontId="0" fillId="0" borderId="0" xfId="0"/>
    <xf numFmtId="164" fontId="2" fillId="0" borderId="0" xfId="1" applyFont="1" applyFill="1"/>
    <xf numFmtId="0" fontId="2" fillId="0" borderId="0" xfId="5" applyFont="1"/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164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3" fillId="0" borderId="0" xfId="5" applyNumberFormat="1" applyFont="1" applyAlignment="1">
      <alignment horizontal="center"/>
    </xf>
    <xf numFmtId="164" fontId="2" fillId="0" borderId="0" xfId="5" applyNumberFormat="1" applyFont="1"/>
    <xf numFmtId="164" fontId="2" fillId="0" borderId="0" xfId="1" applyFont="1" applyFill="1" applyBorder="1" applyAlignment="1">
      <alignment horizontal="center"/>
    </xf>
    <xf numFmtId="164" fontId="3" fillId="0" borderId="0" xfId="1" applyFont="1" applyFill="1" applyBorder="1" applyAlignment="1">
      <alignment horizontal="center"/>
    </xf>
    <xf numFmtId="164" fontId="3" fillId="0" borderId="2" xfId="1" applyFont="1" applyFill="1" applyBorder="1" applyAlignment="1">
      <alignment horizontal="center"/>
    </xf>
    <xf numFmtId="164" fontId="6" fillId="0" borderId="0" xfId="1" applyFont="1" applyFill="1" applyBorder="1" applyAlignment="1">
      <alignment horizontal="center"/>
    </xf>
    <xf numFmtId="164" fontId="2" fillId="0" borderId="0" xfId="1" applyFont="1"/>
    <xf numFmtId="164" fontId="3" fillId="0" borderId="0" xfId="1" applyFont="1" applyFill="1" applyAlignment="1">
      <alignment horizontal="right"/>
    </xf>
    <xf numFmtId="164" fontId="3" fillId="0" borderId="2" xfId="1" applyFont="1" applyFill="1" applyBorder="1" applyAlignment="1">
      <alignment horizontal="center" vertical="center"/>
    </xf>
    <xf numFmtId="164" fontId="3" fillId="0" borderId="3" xfId="1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/>
    </xf>
    <xf numFmtId="164" fontId="3" fillId="0" borderId="2" xfId="1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/>
    </xf>
    <xf numFmtId="43" fontId="3" fillId="0" borderId="0" xfId="5" applyNumberFormat="1" applyFont="1" applyAlignment="1">
      <alignment horizontal="right"/>
    </xf>
    <xf numFmtId="0" fontId="11" fillId="0" borderId="0" xfId="11" applyFont="1"/>
    <xf numFmtId="164" fontId="10" fillId="0" borderId="0" xfId="1" applyFont="1" applyFill="1" applyAlignment="1">
      <alignment horizontal="center"/>
    </xf>
    <xf numFmtId="164" fontId="10" fillId="0" borderId="0" xfId="1" applyFont="1" applyFill="1" applyAlignment="1">
      <alignment horizontal="right"/>
    </xf>
    <xf numFmtId="0" fontId="11" fillId="0" borderId="0" xfId="0" applyFont="1"/>
    <xf numFmtId="164" fontId="11" fillId="0" borderId="0" xfId="1" applyFont="1" applyFill="1"/>
    <xf numFmtId="164" fontId="11" fillId="0" borderId="0" xfId="1" applyFont="1"/>
    <xf numFmtId="164" fontId="10" fillId="0" borderId="0" xfId="1" applyFont="1" applyFill="1" applyBorder="1" applyAlignment="1">
      <alignment horizontal="center"/>
    </xf>
    <xf numFmtId="164" fontId="11" fillId="0" borderId="0" xfId="1" applyFont="1" applyFill="1" applyBorder="1" applyAlignment="1">
      <alignment horizontal="center"/>
    </xf>
    <xf numFmtId="164" fontId="11" fillId="0" borderId="0" xfId="1" applyFont="1" applyFill="1" applyBorder="1"/>
    <xf numFmtId="164" fontId="10" fillId="0" borderId="0" xfId="1" applyFont="1" applyFill="1" applyBorder="1"/>
    <xf numFmtId="164" fontId="10" fillId="0" borderId="0" xfId="1" applyFont="1" applyFill="1"/>
    <xf numFmtId="43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11" applyFont="1"/>
    <xf numFmtId="43" fontId="12" fillId="0" borderId="0" xfId="8" applyFont="1" applyFill="1" applyAlignment="1">
      <alignment horizontal="center"/>
    </xf>
    <xf numFmtId="164" fontId="12" fillId="0" borderId="0" xfId="1" applyFont="1" applyFill="1" applyAlignment="1">
      <alignment horizontal="center"/>
    </xf>
    <xf numFmtId="43" fontId="12" fillId="0" borderId="2" xfId="8" applyFont="1" applyFill="1" applyBorder="1" applyAlignment="1">
      <alignment horizontal="center"/>
    </xf>
    <xf numFmtId="164" fontId="12" fillId="0" borderId="2" xfId="1" applyFont="1" applyFill="1" applyBorder="1" applyAlignment="1">
      <alignment horizontal="center"/>
    </xf>
    <xf numFmtId="43" fontId="12" fillId="0" borderId="1" xfId="8" applyFont="1" applyFill="1" applyBorder="1" applyAlignment="1">
      <alignment horizontal="center"/>
    </xf>
    <xf numFmtId="164" fontId="10" fillId="0" borderId="1" xfId="1" applyFont="1" applyFill="1" applyBorder="1" applyAlignment="1">
      <alignment horizontal="right"/>
    </xf>
    <xf numFmtId="166" fontId="10" fillId="0" borderId="1" xfId="0" quotePrefix="1" applyNumberFormat="1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0" fontId="13" fillId="0" borderId="0" xfId="11" applyFont="1"/>
    <xf numFmtId="0" fontId="13" fillId="0" borderId="0" xfId="11" applyFont="1" applyAlignment="1">
      <alignment horizontal="center"/>
    </xf>
    <xf numFmtId="164" fontId="12" fillId="0" borderId="0" xfId="1" applyFont="1" applyAlignment="1">
      <alignment horizontal="center"/>
    </xf>
    <xf numFmtId="164" fontId="12" fillId="0" borderId="0" xfId="1" applyFont="1" applyFill="1" applyBorder="1" applyAlignment="1">
      <alignment horizontal="center"/>
    </xf>
    <xf numFmtId="0" fontId="13" fillId="0" borderId="0" xfId="0" applyFont="1"/>
    <xf numFmtId="164" fontId="13" fillId="0" borderId="0" xfId="1" applyFont="1" applyFill="1"/>
    <xf numFmtId="166" fontId="13" fillId="0" borderId="0" xfId="11" applyNumberFormat="1" applyFont="1"/>
    <xf numFmtId="166" fontId="11" fillId="0" borderId="0" xfId="1" applyNumberFormat="1" applyFont="1" applyFill="1" applyBorder="1" applyAlignment="1">
      <alignment horizontal="center"/>
    </xf>
    <xf numFmtId="166" fontId="13" fillId="0" borderId="0" xfId="1" applyNumberFormat="1" applyFont="1" applyFill="1" applyBorder="1"/>
    <xf numFmtId="164" fontId="13" fillId="0" borderId="0" xfId="1" applyFont="1" applyFill="1" applyBorder="1"/>
    <xf numFmtId="0" fontId="13" fillId="0" borderId="0" xfId="11" quotePrefix="1" applyFont="1" applyAlignment="1">
      <alignment horizontal="center"/>
    </xf>
    <xf numFmtId="164" fontId="11" fillId="0" borderId="1" xfId="1" applyFont="1" applyFill="1" applyBorder="1"/>
    <xf numFmtId="164" fontId="12" fillId="0" borderId="0" xfId="1" applyFont="1" applyFill="1" applyBorder="1"/>
    <xf numFmtId="0" fontId="12" fillId="0" borderId="0" xfId="0" applyFont="1"/>
    <xf numFmtId="43" fontId="13" fillId="0" borderId="0" xfId="8" applyFont="1" applyFill="1" applyAlignment="1">
      <alignment horizontal="center"/>
    </xf>
    <xf numFmtId="0" fontId="10" fillId="0" borderId="0" xfId="7" applyFont="1"/>
    <xf numFmtId="0" fontId="14" fillId="0" borderId="0" xfId="6" applyFont="1"/>
    <xf numFmtId="0" fontId="14" fillId="0" borderId="0" xfId="7" applyFont="1"/>
    <xf numFmtId="164" fontId="13" fillId="0" borderId="0" xfId="1" applyFont="1"/>
    <xf numFmtId="166" fontId="10" fillId="0" borderId="0" xfId="1" applyNumberFormat="1" applyFont="1" applyFill="1" applyAlignment="1">
      <alignment horizontal="right"/>
    </xf>
    <xf numFmtId="165" fontId="13" fillId="0" borderId="0" xfId="11" applyNumberFormat="1" applyFont="1" applyAlignment="1">
      <alignment horizontal="center"/>
    </xf>
    <xf numFmtId="166" fontId="12" fillId="0" borderId="0" xfId="0" applyNumberFormat="1" applyFont="1" applyAlignment="1">
      <alignment horizontal="center"/>
    </xf>
    <xf numFmtId="164" fontId="12" fillId="0" borderId="0" xfId="1" applyFont="1" applyFill="1" applyAlignment="1">
      <alignment horizontal="right"/>
    </xf>
    <xf numFmtId="0" fontId="12" fillId="0" borderId="2" xfId="0" applyFont="1" applyBorder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164" fontId="12" fillId="0" borderId="2" xfId="1" applyFont="1" applyBorder="1" applyAlignment="1">
      <alignment horizontal="center"/>
    </xf>
    <xf numFmtId="0" fontId="13" fillId="0" borderId="1" xfId="0" applyFont="1" applyBorder="1"/>
    <xf numFmtId="0" fontId="13" fillId="0" borderId="1" xfId="11" applyFont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/>
    </xf>
    <xf numFmtId="164" fontId="12" fillId="0" borderId="1" xfId="1" quotePrefix="1" applyFont="1" applyBorder="1" applyAlignment="1">
      <alignment horizontal="center"/>
    </xf>
    <xf numFmtId="164" fontId="12" fillId="0" borderId="1" xfId="1" applyFont="1" applyBorder="1" applyAlignment="1">
      <alignment horizontal="center"/>
    </xf>
    <xf numFmtId="164" fontId="12" fillId="0" borderId="1" xfId="1" quotePrefix="1" applyFont="1" applyFill="1" applyBorder="1" applyAlignment="1">
      <alignment horizontal="center"/>
    </xf>
    <xf numFmtId="164" fontId="15" fillId="0" borderId="0" xfId="1" applyFont="1" applyFill="1" applyBorder="1" applyAlignment="1">
      <alignment horizontal="center"/>
    </xf>
    <xf numFmtId="164" fontId="13" fillId="0" borderId="0" xfId="1" applyFont="1" applyAlignment="1">
      <alignment horizontal="center"/>
    </xf>
    <xf numFmtId="166" fontId="13" fillId="0" borderId="0" xfId="0" applyNumberFormat="1" applyFont="1"/>
    <xf numFmtId="164" fontId="13" fillId="0" borderId="0" xfId="0" applyNumberFormat="1" applyFont="1"/>
    <xf numFmtId="43" fontId="12" fillId="0" borderId="0" xfId="5" applyNumberFormat="1" applyFont="1" applyAlignment="1">
      <alignment horizontal="right"/>
    </xf>
    <xf numFmtId="43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164" fontId="13" fillId="0" borderId="0" xfId="1" applyFont="1" applyFill="1" applyBorder="1" applyAlignment="1">
      <alignment horizontal="right" vertical="top" wrapText="1"/>
    </xf>
    <xf numFmtId="43" fontId="6" fillId="0" borderId="0" xfId="8" applyFont="1" applyFill="1" applyAlignment="1">
      <alignment horizontal="center"/>
    </xf>
    <xf numFmtId="0" fontId="1" fillId="0" borderId="0" xfId="11" applyFont="1"/>
    <xf numFmtId="164" fontId="6" fillId="0" borderId="0" xfId="1" applyFont="1" applyFill="1" applyAlignment="1">
      <alignment horizontal="center"/>
    </xf>
    <xf numFmtId="164" fontId="6" fillId="0" borderId="0" xfId="1" applyFont="1" applyFill="1" applyAlignment="1">
      <alignment horizontal="right"/>
    </xf>
    <xf numFmtId="0" fontId="1" fillId="0" borderId="2" xfId="11" applyFont="1" applyBorder="1"/>
    <xf numFmtId="43" fontId="6" fillId="0" borderId="2" xfId="8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 applyAlignment="1">
      <alignment horizontal="right"/>
    </xf>
    <xf numFmtId="164" fontId="6" fillId="0" borderId="1" xfId="1" applyFont="1" applyFill="1" applyBorder="1" applyAlignment="1">
      <alignment horizontal="center"/>
    </xf>
    <xf numFmtId="164" fontId="6" fillId="0" borderId="1" xfId="1" applyFont="1" applyBorder="1" applyAlignment="1">
      <alignment horizontal="center"/>
    </xf>
    <xf numFmtId="0" fontId="1" fillId="0" borderId="0" xfId="0" applyFont="1"/>
    <xf numFmtId="0" fontId="1" fillId="0" borderId="0" xfId="11" applyFont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6" fillId="0" borderId="0" xfId="7" applyNumberFormat="1" applyFont="1"/>
    <xf numFmtId="167" fontId="6" fillId="0" borderId="0" xfId="1" applyNumberFormat="1" applyFont="1" applyFill="1" applyBorder="1" applyAlignment="1">
      <alignment horizontal="center"/>
    </xf>
    <xf numFmtId="166" fontId="16" fillId="0" borderId="0" xfId="7" applyNumberFormat="1" applyFont="1" applyAlignment="1">
      <alignment horizontal="center"/>
    </xf>
    <xf numFmtId="164" fontId="1" fillId="0" borderId="0" xfId="1" applyFont="1" applyFill="1" applyBorder="1" applyAlignment="1"/>
    <xf numFmtId="0" fontId="6" fillId="0" borderId="0" xfId="11" applyFont="1"/>
    <xf numFmtId="164" fontId="1" fillId="0" borderId="0" xfId="1" applyFont="1" applyFill="1"/>
    <xf numFmtId="164" fontId="1" fillId="0" borderId="0" xfId="1" applyFont="1"/>
    <xf numFmtId="164" fontId="6" fillId="0" borderId="0" xfId="1" applyFont="1" applyAlignment="1">
      <alignment horizontal="centerContinuous"/>
    </xf>
    <xf numFmtId="164" fontId="1" fillId="0" borderId="0" xfId="1" applyFont="1" applyFill="1" applyBorder="1" applyAlignment="1">
      <alignment horizontal="center"/>
    </xf>
    <xf numFmtId="164" fontId="1" fillId="0" borderId="0" xfId="1" applyFont="1" applyFill="1" applyBorder="1"/>
    <xf numFmtId="0" fontId="1" fillId="0" borderId="0" xfId="11" quotePrefix="1" applyFont="1" applyAlignment="1">
      <alignment horizontal="center"/>
    </xf>
    <xf numFmtId="164" fontId="1" fillId="0" borderId="0" xfId="11" applyNumberFormat="1" applyFont="1"/>
    <xf numFmtId="166" fontId="1" fillId="0" borderId="0" xfId="11" applyNumberFormat="1" applyFont="1"/>
    <xf numFmtId="164" fontId="17" fillId="0" borderId="0" xfId="1" applyFont="1" applyFill="1" applyBorder="1"/>
    <xf numFmtId="164" fontId="1" fillId="0" borderId="0" xfId="1" applyFont="1" applyFill="1" applyAlignment="1">
      <alignment horizontal="right"/>
    </xf>
    <xf numFmtId="164" fontId="6" fillId="0" borderId="0" xfId="1" applyFont="1" applyFill="1" applyBorder="1"/>
    <xf numFmtId="164" fontId="6" fillId="0" borderId="0" xfId="1" applyFont="1" applyFill="1"/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/>
    <xf numFmtId="3" fontId="1" fillId="0" borderId="0" xfId="11" applyNumberFormat="1" applyFont="1"/>
    <xf numFmtId="0" fontId="1" fillId="0" borderId="0" xfId="0" applyFont="1" applyAlignment="1">
      <alignment horizontal="right" vertical="top" wrapText="1"/>
    </xf>
    <xf numFmtId="0" fontId="1" fillId="0" borderId="0" xfId="12" applyFont="1"/>
    <xf numFmtId="164" fontId="1" fillId="0" borderId="5" xfId="1" applyFont="1" applyFill="1" applyBorder="1" applyAlignment="1">
      <alignment horizontal="right"/>
    </xf>
    <xf numFmtId="166" fontId="11" fillId="0" borderId="0" xfId="1" applyNumberFormat="1" applyFont="1" applyFill="1"/>
    <xf numFmtId="0" fontId="18" fillId="0" borderId="0" xfId="11" applyFont="1"/>
    <xf numFmtId="164" fontId="1" fillId="0" borderId="3" xfId="1" applyFont="1" applyFill="1" applyBorder="1"/>
    <xf numFmtId="164" fontId="1" fillId="0" borderId="4" xfId="1" applyFont="1" applyFill="1" applyBorder="1"/>
    <xf numFmtId="164" fontId="1" fillId="0" borderId="2" xfId="1" applyFont="1" applyFill="1" applyBorder="1"/>
    <xf numFmtId="164" fontId="13" fillId="0" borderId="0" xfId="1" applyFont="1" applyFill="1" applyBorder="1" applyAlignment="1">
      <alignment horizontal="center"/>
    </xf>
    <xf numFmtId="0" fontId="11" fillId="0" borderId="0" xfId="11" applyFont="1" applyAlignment="1">
      <alignment horizontal="center"/>
    </xf>
    <xf numFmtId="164" fontId="11" fillId="0" borderId="3" xfId="1" applyFont="1" applyFill="1" applyBorder="1"/>
    <xf numFmtId="166" fontId="11" fillId="0" borderId="0" xfId="11" applyNumberFormat="1" applyFont="1"/>
    <xf numFmtId="0" fontId="11" fillId="0" borderId="0" xfId="11" quotePrefix="1" applyFont="1" applyAlignment="1">
      <alignment horizontal="center"/>
    </xf>
    <xf numFmtId="164" fontId="11" fillId="0" borderId="2" xfId="1" applyFont="1" applyFill="1" applyBorder="1"/>
    <xf numFmtId="0" fontId="11" fillId="0" borderId="0" xfId="7" applyFont="1"/>
    <xf numFmtId="43" fontId="11" fillId="0" borderId="0" xfId="8" applyFont="1" applyFill="1" applyAlignment="1">
      <alignment horizontal="center"/>
    </xf>
    <xf numFmtId="164" fontId="11" fillId="0" borderId="4" xfId="1" applyFont="1" applyFill="1" applyBorder="1"/>
    <xf numFmtId="0" fontId="19" fillId="0" borderId="0" xfId="7" applyFont="1"/>
    <xf numFmtId="166" fontId="1" fillId="0" borderId="0" xfId="3" applyNumberFormat="1" applyFont="1" applyFill="1" applyBorder="1"/>
    <xf numFmtId="0" fontId="1" fillId="0" borderId="0" xfId="5" applyFont="1"/>
    <xf numFmtId="164" fontId="1" fillId="0" borderId="0" xfId="2" applyFont="1" applyFill="1" applyBorder="1"/>
    <xf numFmtId="166" fontId="1" fillId="0" borderId="0" xfId="1" applyNumberFormat="1" applyFont="1" applyFill="1"/>
    <xf numFmtId="0" fontId="1" fillId="0" borderId="0" xfId="5" applyFont="1" applyAlignment="1">
      <alignment horizontal="center"/>
    </xf>
    <xf numFmtId="166" fontId="1" fillId="0" borderId="0" xfId="5" applyNumberFormat="1" applyFont="1"/>
    <xf numFmtId="164" fontId="1" fillId="0" borderId="3" xfId="1" applyFont="1" applyFill="1" applyBorder="1" applyAlignment="1">
      <alignment horizontal="center"/>
    </xf>
    <xf numFmtId="164" fontId="1" fillId="0" borderId="4" xfId="1" applyFont="1" applyFill="1" applyBorder="1" applyAlignment="1">
      <alignment horizontal="center"/>
    </xf>
    <xf numFmtId="166" fontId="1" fillId="0" borderId="0" xfId="3" applyNumberFormat="1" applyFont="1" applyFill="1" applyBorder="1" applyAlignment="1"/>
    <xf numFmtId="164" fontId="1" fillId="0" borderId="0" xfId="5" applyNumberFormat="1" applyFont="1"/>
    <xf numFmtId="164" fontId="1" fillId="0" borderId="0" xfId="1" applyFont="1" applyFill="1" applyBorder="1" applyAlignment="1">
      <alignment horizontal="right"/>
    </xf>
    <xf numFmtId="164" fontId="20" fillId="0" borderId="0" xfId="1" applyFont="1" applyFill="1" applyBorder="1" applyAlignment="1">
      <alignment horizontal="center"/>
    </xf>
    <xf numFmtId="164" fontId="20" fillId="0" borderId="0" xfId="1" applyFont="1" applyAlignment="1">
      <alignment horizontal="center"/>
    </xf>
    <xf numFmtId="164" fontId="11" fillId="0" borderId="0" xfId="1" applyFont="1" applyAlignment="1">
      <alignment horizontal="center"/>
    </xf>
    <xf numFmtId="166" fontId="11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10" applyFont="1"/>
    <xf numFmtId="0" fontId="11" fillId="0" borderId="0" xfId="0" applyFont="1" applyAlignment="1">
      <alignment horizontal="right"/>
    </xf>
    <xf numFmtId="0" fontId="20" fillId="0" borderId="0" xfId="0" applyFont="1"/>
    <xf numFmtId="166" fontId="11" fillId="0" borderId="0" xfId="0" applyNumberFormat="1" applyFont="1" applyAlignment="1">
      <alignment horizontal="center"/>
    </xf>
    <xf numFmtId="43" fontId="11" fillId="0" borderId="0" xfId="0" applyNumberFormat="1" applyFont="1"/>
    <xf numFmtId="166" fontId="11" fillId="0" borderId="0" xfId="11" quotePrefix="1" applyNumberFormat="1" applyFont="1" applyAlignment="1">
      <alignment horizontal="center"/>
    </xf>
    <xf numFmtId="43" fontId="10" fillId="0" borderId="0" xfId="5" applyNumberFormat="1" applyFont="1" applyAlignment="1">
      <alignment horizontal="right"/>
    </xf>
    <xf numFmtId="43" fontId="6" fillId="0" borderId="0" xfId="8" applyFont="1" applyFill="1" applyAlignment="1">
      <alignment horizontal="center"/>
    </xf>
    <xf numFmtId="164" fontId="6" fillId="0" borderId="2" xfId="1" applyFont="1" applyFill="1" applyBorder="1" applyAlignment="1">
      <alignment horizontal="center"/>
    </xf>
    <xf numFmtId="43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3" fontId="12" fillId="0" borderId="0" xfId="8" applyFont="1" applyFill="1" applyAlignment="1">
      <alignment horizontal="center"/>
    </xf>
    <xf numFmtId="164" fontId="12" fillId="0" borderId="2" xfId="1" applyFont="1" applyFill="1" applyBorder="1" applyAlignment="1">
      <alignment horizontal="center"/>
    </xf>
    <xf numFmtId="164" fontId="10" fillId="0" borderId="2" xfId="1" applyFont="1" applyBorder="1" applyAlignment="1">
      <alignment horizontal="center"/>
    </xf>
    <xf numFmtId="164" fontId="3" fillId="0" borderId="2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4" fontId="3" fillId="0" borderId="1" xfId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top"/>
    </xf>
    <xf numFmtId="164" fontId="3" fillId="0" borderId="1" xfId="1" applyFont="1" applyFill="1" applyBorder="1" applyAlignment="1">
      <alignment horizontal="center" vertical="top"/>
    </xf>
    <xf numFmtId="164" fontId="12" fillId="0" borderId="2" xfId="1" applyFont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87"/>
  <sheetViews>
    <sheetView tabSelected="1" view="pageBreakPreview" topLeftCell="A10" zoomScale="70" zoomScaleSheetLayoutView="70" workbookViewId="0">
      <selection activeCell="I86" sqref="I86:O86"/>
    </sheetView>
  </sheetViews>
  <sheetFormatPr defaultColWidth="9.1796875" defaultRowHeight="23" x14ac:dyDescent="0.7"/>
  <cols>
    <col min="1" max="1" width="3" style="91" customWidth="1"/>
    <col min="2" max="2" width="1.81640625" style="91" customWidth="1"/>
    <col min="3" max="3" width="3" style="91" customWidth="1"/>
    <col min="4" max="4" width="22.453125" style="91" customWidth="1"/>
    <col min="5" max="5" width="35" style="91" customWidth="1"/>
    <col min="6" max="6" width="0.81640625" style="91" customWidth="1"/>
    <col min="7" max="7" width="5.08984375" style="102" customWidth="1"/>
    <col min="8" max="8" width="0.81640625" style="102" customWidth="1"/>
    <col min="9" max="9" width="17.81640625" style="109" customWidth="1"/>
    <col min="10" max="10" width="0.90625" style="110" customWidth="1"/>
    <col min="11" max="11" width="17.81640625" style="109" bestFit="1" customWidth="1"/>
    <col min="12" max="12" width="0.90625" style="110" customWidth="1"/>
    <col min="13" max="13" width="18.1796875" style="109" customWidth="1"/>
    <col min="14" max="14" width="0.90625" style="110" customWidth="1"/>
    <col min="15" max="15" width="17.81640625" style="109" bestFit="1" customWidth="1"/>
    <col min="16" max="16" width="12.81640625" style="91" bestFit="1" customWidth="1"/>
    <col min="17" max="17" width="11.81640625" style="91" bestFit="1" customWidth="1"/>
    <col min="18" max="19" width="11.453125" style="91" bestFit="1" customWidth="1"/>
    <col min="20" max="20" width="9.1796875" style="91"/>
    <col min="21" max="21" width="12.81640625" style="91" bestFit="1" customWidth="1"/>
    <col min="22" max="22" width="11.453125" style="91" bestFit="1" customWidth="1"/>
    <col min="23" max="23" width="9.1796875" style="91"/>
    <col min="24" max="24" width="11" style="91" bestFit="1" customWidth="1"/>
    <col min="25" max="16384" width="9.1796875" style="91"/>
  </cols>
  <sheetData>
    <row r="1" spans="1:22" ht="26.25" customHeight="1" x14ac:dyDescent="0.7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22" x14ac:dyDescent="0.7">
      <c r="A2" s="166" t="s">
        <v>168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22" x14ac:dyDescent="0.7">
      <c r="A3" s="166" t="s">
        <v>163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22" x14ac:dyDescent="0.7">
      <c r="A4" s="90"/>
      <c r="B4" s="90"/>
      <c r="C4" s="90"/>
      <c r="D4" s="90"/>
      <c r="E4" s="90"/>
      <c r="F4" s="90"/>
      <c r="G4" s="90"/>
      <c r="H4" s="90"/>
      <c r="I4" s="92"/>
      <c r="J4" s="92"/>
      <c r="K4" s="92"/>
      <c r="L4" s="92"/>
      <c r="M4" s="92"/>
      <c r="N4" s="92"/>
      <c r="O4" s="93" t="s">
        <v>148</v>
      </c>
    </row>
    <row r="5" spans="1:22" ht="23.25" customHeight="1" x14ac:dyDescent="0.7">
      <c r="A5" s="94"/>
      <c r="B5" s="94"/>
      <c r="C5" s="94"/>
      <c r="D5" s="94"/>
      <c r="E5" s="95"/>
      <c r="F5" s="95"/>
      <c r="G5" s="95"/>
      <c r="H5" s="95"/>
      <c r="I5" s="167" t="s">
        <v>1</v>
      </c>
      <c r="J5" s="167"/>
      <c r="K5" s="167"/>
      <c r="L5" s="96"/>
      <c r="M5" s="167" t="s">
        <v>2</v>
      </c>
      <c r="N5" s="167"/>
      <c r="O5" s="167"/>
    </row>
    <row r="6" spans="1:22" s="101" customFormat="1" x14ac:dyDescent="0.7">
      <c r="A6" s="97"/>
      <c r="B6" s="97"/>
      <c r="C6" s="97"/>
      <c r="D6" s="97"/>
      <c r="E6" s="97"/>
      <c r="F6" s="97"/>
      <c r="G6" s="97"/>
      <c r="H6" s="98" t="s">
        <v>3</v>
      </c>
      <c r="I6" s="99" t="s">
        <v>161</v>
      </c>
      <c r="J6" s="100"/>
      <c r="K6" s="99" t="s">
        <v>147</v>
      </c>
      <c r="L6" s="100"/>
      <c r="M6" s="99" t="s">
        <v>161</v>
      </c>
      <c r="N6" s="100"/>
      <c r="O6" s="99" t="s">
        <v>147</v>
      </c>
    </row>
    <row r="7" spans="1:22" x14ac:dyDescent="0.7">
      <c r="I7" s="103" t="s">
        <v>157</v>
      </c>
      <c r="J7" s="104"/>
      <c r="K7" s="105" t="s">
        <v>164</v>
      </c>
      <c r="L7" s="106"/>
      <c r="M7" s="103" t="s">
        <v>157</v>
      </c>
      <c r="N7" s="104"/>
      <c r="O7" s="105" t="s">
        <v>164</v>
      </c>
      <c r="P7" s="107"/>
      <c r="Q7" s="107"/>
      <c r="R7" s="107"/>
      <c r="S7" s="107"/>
      <c r="T7" s="107"/>
      <c r="U7" s="107"/>
      <c r="V7" s="107"/>
    </row>
    <row r="8" spans="1:22" x14ac:dyDescent="0.7">
      <c r="B8" s="128" t="s">
        <v>4</v>
      </c>
      <c r="N8" s="111"/>
      <c r="O8" s="17"/>
      <c r="P8" s="107"/>
      <c r="Q8" s="107"/>
      <c r="R8" s="107"/>
      <c r="S8" s="107"/>
      <c r="T8" s="107"/>
      <c r="U8" s="107"/>
      <c r="V8" s="107"/>
    </row>
    <row r="9" spans="1:22" x14ac:dyDescent="0.7">
      <c r="A9" s="91" t="s">
        <v>5</v>
      </c>
      <c r="J9" s="109"/>
      <c r="L9" s="109"/>
      <c r="N9" s="109"/>
      <c r="P9" s="112"/>
      <c r="R9" s="113"/>
      <c r="S9" s="112"/>
      <c r="T9" s="112"/>
      <c r="U9" s="112"/>
    </row>
    <row r="10" spans="1:22" ht="24" customHeight="1" x14ac:dyDescent="0.7">
      <c r="C10" s="91" t="s">
        <v>6</v>
      </c>
      <c r="G10" s="114"/>
      <c r="H10" s="114"/>
      <c r="I10" s="109">
        <v>225558882.35000002</v>
      </c>
      <c r="J10" s="109"/>
      <c r="K10" s="109">
        <v>334528856.95999998</v>
      </c>
      <c r="L10" s="109"/>
      <c r="M10" s="109">
        <v>63451408.670000002</v>
      </c>
      <c r="N10" s="109"/>
      <c r="O10" s="109">
        <v>19841293.989999998</v>
      </c>
      <c r="Q10" s="115"/>
      <c r="R10" s="116"/>
      <c r="S10" s="113"/>
      <c r="V10" s="115"/>
    </row>
    <row r="11" spans="1:22" ht="24" customHeight="1" x14ac:dyDescent="0.7">
      <c r="C11" s="101" t="s">
        <v>75</v>
      </c>
      <c r="G11" s="114">
        <v>6</v>
      </c>
      <c r="H11" s="114"/>
      <c r="I11" s="109">
        <v>169382439.43999997</v>
      </c>
      <c r="J11" s="109"/>
      <c r="K11" s="109">
        <v>175354872.19</v>
      </c>
      <c r="L11" s="109"/>
      <c r="M11" s="109">
        <v>156700751.03</v>
      </c>
      <c r="N11" s="109"/>
      <c r="O11" s="110">
        <v>159633228.16</v>
      </c>
      <c r="P11" s="117"/>
      <c r="Q11" s="115"/>
      <c r="R11" s="116"/>
      <c r="S11" s="113"/>
      <c r="V11" s="115"/>
    </row>
    <row r="12" spans="1:22" ht="24" customHeight="1" x14ac:dyDescent="0.7">
      <c r="C12" s="101" t="s">
        <v>113</v>
      </c>
      <c r="G12" s="114">
        <v>7</v>
      </c>
      <c r="H12" s="114"/>
      <c r="I12" s="109">
        <v>305435160.38999999</v>
      </c>
      <c r="J12" s="109"/>
      <c r="K12" s="109">
        <v>262056839.08000004</v>
      </c>
      <c r="L12" s="109"/>
      <c r="M12" s="109">
        <v>274691652.05000001</v>
      </c>
      <c r="N12" s="109"/>
      <c r="O12" s="110">
        <v>232244589.45000002</v>
      </c>
      <c r="P12" s="117"/>
      <c r="Q12" s="115"/>
      <c r="R12" s="116"/>
      <c r="S12" s="113"/>
      <c r="V12" s="115"/>
    </row>
    <row r="13" spans="1:22" ht="24" customHeight="1" x14ac:dyDescent="0.7">
      <c r="C13" s="91" t="s">
        <v>7</v>
      </c>
      <c r="G13" s="114">
        <v>8</v>
      </c>
      <c r="H13" s="114"/>
      <c r="I13" s="118">
        <v>49526767.609999992</v>
      </c>
      <c r="J13" s="109"/>
      <c r="K13" s="118">
        <v>51113097.520000003</v>
      </c>
      <c r="L13" s="109"/>
      <c r="M13" s="118">
        <v>41574107.859999992</v>
      </c>
      <c r="N13" s="109"/>
      <c r="O13" s="118">
        <v>42431552.960000001</v>
      </c>
      <c r="P13" s="117"/>
      <c r="Q13" s="115"/>
      <c r="R13" s="116"/>
      <c r="S13" s="113"/>
      <c r="V13" s="115"/>
    </row>
    <row r="14" spans="1:22" ht="24" customHeight="1" x14ac:dyDescent="0.7">
      <c r="C14" s="91" t="s">
        <v>122</v>
      </c>
      <c r="G14" s="114"/>
      <c r="H14" s="114"/>
      <c r="I14" s="118">
        <v>716102.54</v>
      </c>
      <c r="J14" s="109"/>
      <c r="K14" s="118">
        <v>2134057.31</v>
      </c>
      <c r="L14" s="109"/>
      <c r="M14" s="118">
        <v>0</v>
      </c>
      <c r="N14" s="109"/>
      <c r="O14" s="118">
        <v>0</v>
      </c>
      <c r="P14" s="117"/>
      <c r="Q14" s="115"/>
      <c r="R14" s="116"/>
      <c r="S14" s="113"/>
      <c r="V14" s="115"/>
    </row>
    <row r="15" spans="1:22" ht="24" customHeight="1" x14ac:dyDescent="0.7">
      <c r="C15" s="91" t="s">
        <v>8</v>
      </c>
      <c r="G15" s="114"/>
      <c r="I15" s="113">
        <v>3766630.12</v>
      </c>
      <c r="J15" s="109"/>
      <c r="K15" s="113">
        <v>3243704.06</v>
      </c>
      <c r="L15" s="113"/>
      <c r="M15" s="113">
        <v>2112216.5900000003</v>
      </c>
      <c r="N15" s="113"/>
      <c r="O15" s="118">
        <v>1510344.0899999999</v>
      </c>
      <c r="P15" s="117"/>
      <c r="Q15" s="115"/>
      <c r="R15" s="116"/>
      <c r="S15" s="113"/>
      <c r="V15" s="115"/>
    </row>
    <row r="16" spans="1:22" ht="25.5" customHeight="1" x14ac:dyDescent="0.7">
      <c r="C16" s="91" t="s">
        <v>9</v>
      </c>
      <c r="I16" s="129">
        <f>SUM(I10:I15)</f>
        <v>754385982.44999993</v>
      </c>
      <c r="J16" s="109"/>
      <c r="K16" s="129">
        <f>SUM(K10:K15)</f>
        <v>828431427.11999989</v>
      </c>
      <c r="L16" s="113"/>
      <c r="M16" s="129">
        <f>SUM(M10:M15)</f>
        <v>538530136.20000005</v>
      </c>
      <c r="N16" s="113"/>
      <c r="O16" s="129">
        <f>SUM(O10:O15)</f>
        <v>455661008.64999998</v>
      </c>
      <c r="S16" s="113"/>
    </row>
    <row r="17" spans="1:22" ht="25.5" customHeight="1" x14ac:dyDescent="0.7">
      <c r="A17" s="91" t="s">
        <v>10</v>
      </c>
      <c r="I17" s="113"/>
      <c r="J17" s="109"/>
      <c r="K17" s="113"/>
      <c r="L17" s="113"/>
      <c r="M17" s="113"/>
      <c r="N17" s="113"/>
      <c r="O17" s="113"/>
      <c r="S17" s="113"/>
    </row>
    <row r="18" spans="1:22" ht="25.5" customHeight="1" x14ac:dyDescent="0.7">
      <c r="B18" s="108"/>
      <c r="C18" s="91" t="s">
        <v>97</v>
      </c>
      <c r="D18" s="108"/>
      <c r="G18" s="102">
        <v>9</v>
      </c>
      <c r="I18" s="113">
        <v>4802723.2</v>
      </c>
      <c r="J18" s="109"/>
      <c r="K18" s="118">
        <v>8802723.1999999993</v>
      </c>
      <c r="L18" s="119"/>
      <c r="M18" s="113">
        <v>0</v>
      </c>
      <c r="N18" s="113"/>
      <c r="O18" s="113">
        <v>0</v>
      </c>
      <c r="S18" s="113"/>
    </row>
    <row r="19" spans="1:22" ht="24" customHeight="1" x14ac:dyDescent="0.7">
      <c r="C19" s="91" t="s">
        <v>181</v>
      </c>
      <c r="G19" s="114">
        <v>10.1</v>
      </c>
      <c r="H19" s="114"/>
      <c r="I19" s="118">
        <v>133646660</v>
      </c>
      <c r="J19" s="118"/>
      <c r="K19" s="118">
        <v>133646660</v>
      </c>
      <c r="L19" s="109"/>
      <c r="M19" s="118">
        <v>133646660</v>
      </c>
      <c r="N19" s="109"/>
      <c r="O19" s="118">
        <v>133646660</v>
      </c>
      <c r="P19" s="117"/>
      <c r="Q19" s="115"/>
      <c r="R19" s="116"/>
      <c r="S19" s="113"/>
      <c r="V19" s="115"/>
    </row>
    <row r="20" spans="1:22" ht="23.5" customHeight="1" x14ac:dyDescent="0.7">
      <c r="C20" s="91" t="s">
        <v>11</v>
      </c>
      <c r="G20" s="114">
        <v>11</v>
      </c>
      <c r="H20" s="114"/>
      <c r="I20" s="118">
        <v>0</v>
      </c>
      <c r="J20" s="118"/>
      <c r="K20" s="118">
        <v>0</v>
      </c>
      <c r="L20" s="109"/>
      <c r="M20" s="118">
        <v>1381895290</v>
      </c>
      <c r="N20" s="109"/>
      <c r="O20" s="118">
        <v>1376895290</v>
      </c>
      <c r="P20" s="117"/>
      <c r="Q20" s="115"/>
      <c r="R20" s="116"/>
      <c r="S20" s="113"/>
      <c r="V20" s="115"/>
    </row>
    <row r="21" spans="1:22" ht="24" customHeight="1" x14ac:dyDescent="0.7">
      <c r="C21" s="91" t="s">
        <v>12</v>
      </c>
      <c r="G21" s="114">
        <v>12</v>
      </c>
      <c r="H21" s="114"/>
      <c r="I21" s="118">
        <v>2527103721.7800002</v>
      </c>
      <c r="J21" s="118"/>
      <c r="K21" s="118">
        <v>2450337357.9400001</v>
      </c>
      <c r="L21" s="109"/>
      <c r="M21" s="118">
        <v>1219762200.8899994</v>
      </c>
      <c r="N21" s="109"/>
      <c r="O21" s="118">
        <v>1226055322.0099995</v>
      </c>
      <c r="P21" s="117"/>
      <c r="Q21" s="115"/>
      <c r="R21" s="116"/>
      <c r="S21" s="113"/>
      <c r="U21" s="115"/>
      <c r="V21" s="115"/>
    </row>
    <row r="22" spans="1:22" ht="24" customHeight="1" x14ac:dyDescent="0.7">
      <c r="C22" s="91" t="s">
        <v>90</v>
      </c>
      <c r="G22" s="114"/>
      <c r="H22" s="114"/>
      <c r="I22" s="118">
        <v>148642.74999999983</v>
      </c>
      <c r="J22" s="118"/>
      <c r="K22" s="118">
        <v>174695.88999999969</v>
      </c>
      <c r="L22" s="109"/>
      <c r="M22" s="118">
        <v>61392.679999999993</v>
      </c>
      <c r="N22" s="109"/>
      <c r="O22" s="118">
        <v>73671.23000000001</v>
      </c>
      <c r="P22" s="117"/>
      <c r="Q22" s="115"/>
      <c r="R22" s="116"/>
      <c r="S22" s="113"/>
      <c r="U22" s="113"/>
      <c r="V22" s="115"/>
    </row>
    <row r="23" spans="1:22" ht="24" customHeight="1" x14ac:dyDescent="0.7">
      <c r="C23" s="91" t="s">
        <v>13</v>
      </c>
      <c r="G23" s="114"/>
      <c r="H23" s="114"/>
      <c r="I23" s="118">
        <v>87802508.739999995</v>
      </c>
      <c r="J23" s="118"/>
      <c r="K23" s="118">
        <v>87802508.739999995</v>
      </c>
      <c r="L23" s="109"/>
      <c r="M23" s="118">
        <v>0</v>
      </c>
      <c r="N23" s="109"/>
      <c r="O23" s="118">
        <v>0</v>
      </c>
      <c r="P23" s="117"/>
      <c r="Q23" s="115"/>
      <c r="R23" s="116"/>
      <c r="S23" s="113"/>
      <c r="U23" s="115"/>
      <c r="V23" s="115"/>
    </row>
    <row r="24" spans="1:22" ht="24" customHeight="1" x14ac:dyDescent="0.7">
      <c r="C24" s="101" t="s">
        <v>134</v>
      </c>
      <c r="G24" s="114"/>
      <c r="H24" s="114"/>
      <c r="I24" s="118">
        <v>7844890.7300000004</v>
      </c>
      <c r="J24" s="118"/>
      <c r="K24" s="118">
        <v>8347966.5400000019</v>
      </c>
      <c r="L24" s="109"/>
      <c r="M24" s="118">
        <v>2506876.5400000028</v>
      </c>
      <c r="N24" s="109"/>
      <c r="O24" s="118">
        <v>2940530.9400000013</v>
      </c>
      <c r="P24" s="117"/>
      <c r="Q24" s="115"/>
      <c r="R24" s="116"/>
      <c r="S24" s="113"/>
      <c r="U24" s="115"/>
      <c r="V24" s="115"/>
    </row>
    <row r="25" spans="1:22" ht="24" customHeight="1" x14ac:dyDescent="0.7">
      <c r="C25" s="91" t="s">
        <v>14</v>
      </c>
      <c r="G25" s="114"/>
      <c r="H25" s="114"/>
      <c r="I25" s="118">
        <v>32275361.510000002</v>
      </c>
      <c r="J25" s="118"/>
      <c r="K25" s="118">
        <v>33738118.18</v>
      </c>
      <c r="L25" s="109"/>
      <c r="M25" s="118">
        <v>24226981.850000001</v>
      </c>
      <c r="N25" s="109"/>
      <c r="O25" s="118">
        <v>25466454.039999999</v>
      </c>
      <c r="P25" s="117"/>
      <c r="Q25" s="115"/>
      <c r="R25" s="116"/>
      <c r="S25" s="113"/>
      <c r="V25" s="115"/>
    </row>
    <row r="26" spans="1:22" ht="24" customHeight="1" x14ac:dyDescent="0.7">
      <c r="C26" s="91" t="s">
        <v>180</v>
      </c>
      <c r="G26" s="114">
        <v>10.199999999999999</v>
      </c>
      <c r="H26" s="114"/>
      <c r="I26" s="118">
        <v>381250000</v>
      </c>
      <c r="J26" s="118"/>
      <c r="K26" s="118">
        <v>446875000</v>
      </c>
      <c r="L26" s="109"/>
      <c r="M26" s="118">
        <v>381250000</v>
      </c>
      <c r="N26" s="109"/>
      <c r="O26" s="118">
        <v>446875000</v>
      </c>
      <c r="P26" s="117"/>
      <c r="Q26" s="115"/>
      <c r="R26" s="116"/>
      <c r="S26" s="113"/>
      <c r="V26" s="115"/>
    </row>
    <row r="27" spans="1:22" ht="24" customHeight="1" x14ac:dyDescent="0.7">
      <c r="C27" s="91" t="s">
        <v>15</v>
      </c>
      <c r="I27" s="113">
        <v>14691594.259999998</v>
      </c>
      <c r="J27" s="118"/>
      <c r="K27" s="113">
        <v>22003976.760000002</v>
      </c>
      <c r="L27" s="109"/>
      <c r="M27" s="113">
        <v>2315507</v>
      </c>
      <c r="N27" s="109"/>
      <c r="O27" s="113">
        <v>3319014</v>
      </c>
      <c r="P27" s="117"/>
      <c r="Q27" s="115"/>
      <c r="R27" s="116"/>
      <c r="S27" s="113"/>
      <c r="V27" s="115"/>
    </row>
    <row r="28" spans="1:22" ht="24" customHeight="1" x14ac:dyDescent="0.7">
      <c r="C28" s="91" t="s">
        <v>16</v>
      </c>
      <c r="I28" s="129">
        <f>SUM(I18:I27)</f>
        <v>3189566102.9700003</v>
      </c>
      <c r="J28" s="118"/>
      <c r="K28" s="129">
        <f>SUM(K18:K27)</f>
        <v>3191729007.2499995</v>
      </c>
      <c r="L28" s="109"/>
      <c r="M28" s="129">
        <f>SUM(M18:M27)</f>
        <v>3145664908.9599991</v>
      </c>
      <c r="N28" s="109"/>
      <c r="O28" s="129">
        <f>SUM(O18:O27)</f>
        <v>3215271942.2199993</v>
      </c>
      <c r="S28" s="113"/>
    </row>
    <row r="29" spans="1:22" ht="25.5" customHeight="1" thickBot="1" x14ac:dyDescent="0.75">
      <c r="B29" s="91" t="s">
        <v>17</v>
      </c>
      <c r="I29" s="130">
        <f>+I16+I28</f>
        <v>3943952085.4200001</v>
      </c>
      <c r="J29" s="118"/>
      <c r="K29" s="130">
        <f>+K16+K28</f>
        <v>4020160434.3699994</v>
      </c>
      <c r="L29" s="113"/>
      <c r="M29" s="130">
        <f>+M16+M28</f>
        <v>3684195045.1599989</v>
      </c>
      <c r="N29" s="113"/>
      <c r="O29" s="130">
        <f>+O16+O28</f>
        <v>3670932950.8699994</v>
      </c>
      <c r="S29" s="113"/>
    </row>
    <row r="30" spans="1:22" ht="23.5" thickTop="1" x14ac:dyDescent="0.7">
      <c r="I30" s="120"/>
      <c r="J30" s="118"/>
      <c r="K30" s="120"/>
      <c r="L30" s="120"/>
      <c r="M30" s="120"/>
      <c r="N30" s="120"/>
      <c r="O30" s="120"/>
      <c r="S30" s="113"/>
    </row>
    <row r="31" spans="1:22" x14ac:dyDescent="0.7">
      <c r="J31" s="109"/>
      <c r="L31" s="109"/>
      <c r="N31" s="109"/>
      <c r="Q31" s="121"/>
      <c r="R31" s="121"/>
      <c r="S31" s="113"/>
    </row>
    <row r="32" spans="1:22" x14ac:dyDescent="0.7">
      <c r="J32" s="109"/>
      <c r="L32" s="109"/>
      <c r="N32" s="109"/>
      <c r="Q32" s="121"/>
      <c r="R32" s="121"/>
      <c r="S32" s="113"/>
      <c r="T32" s="122"/>
      <c r="U32" s="123"/>
    </row>
    <row r="33" spans="1:24" x14ac:dyDescent="0.7">
      <c r="J33" s="109"/>
      <c r="L33" s="109"/>
      <c r="N33" s="109"/>
      <c r="Q33" s="121"/>
      <c r="R33" s="124"/>
      <c r="S33" s="113"/>
    </row>
    <row r="34" spans="1:24" x14ac:dyDescent="0.7">
      <c r="J34" s="109"/>
      <c r="L34" s="109"/>
      <c r="N34" s="109"/>
      <c r="Q34" s="121"/>
      <c r="R34" s="121"/>
      <c r="S34" s="113"/>
    </row>
    <row r="35" spans="1:24" x14ac:dyDescent="0.7">
      <c r="J35" s="109"/>
      <c r="L35" s="109"/>
      <c r="N35" s="109"/>
      <c r="Q35" s="121"/>
      <c r="S35" s="113"/>
    </row>
    <row r="36" spans="1:24" x14ac:dyDescent="0.7">
      <c r="J36" s="109"/>
      <c r="L36" s="109"/>
      <c r="N36" s="109"/>
      <c r="Q36" s="121"/>
      <c r="R36" s="121"/>
      <c r="S36" s="113"/>
    </row>
    <row r="37" spans="1:24" x14ac:dyDescent="0.7">
      <c r="J37" s="109"/>
      <c r="L37" s="109"/>
      <c r="N37" s="109"/>
      <c r="S37" s="113"/>
    </row>
    <row r="38" spans="1:24" x14ac:dyDescent="0.7">
      <c r="J38" s="109"/>
      <c r="L38" s="109"/>
      <c r="N38" s="109"/>
      <c r="S38" s="113"/>
    </row>
    <row r="39" spans="1:24" x14ac:dyDescent="0.7">
      <c r="J39" s="109"/>
      <c r="L39" s="109"/>
      <c r="N39" s="109"/>
      <c r="S39" s="113"/>
    </row>
    <row r="40" spans="1:24" x14ac:dyDescent="0.7">
      <c r="J40" s="109"/>
      <c r="L40" s="109"/>
      <c r="N40" s="109"/>
      <c r="S40" s="113"/>
    </row>
    <row r="41" spans="1:24" ht="24.75" customHeight="1" x14ac:dyDescent="0.7">
      <c r="B41" s="128" t="s">
        <v>18</v>
      </c>
      <c r="J41" s="109"/>
      <c r="L41" s="109"/>
      <c r="N41" s="109"/>
      <c r="S41" s="113"/>
    </row>
    <row r="42" spans="1:24" ht="24.75" customHeight="1" x14ac:dyDescent="0.7">
      <c r="A42" s="91" t="s">
        <v>19</v>
      </c>
      <c r="J42" s="109"/>
      <c r="L42" s="109"/>
      <c r="N42" s="109"/>
      <c r="S42" s="113"/>
    </row>
    <row r="43" spans="1:24" ht="24.75" customHeight="1" x14ac:dyDescent="0.7">
      <c r="C43" s="125" t="s">
        <v>86</v>
      </c>
      <c r="D43" s="125"/>
      <c r="G43" s="114">
        <v>13</v>
      </c>
      <c r="H43" s="114"/>
      <c r="I43" s="109">
        <v>205000000</v>
      </c>
      <c r="J43" s="109"/>
      <c r="K43" s="109">
        <v>465000000</v>
      </c>
      <c r="L43" s="109"/>
      <c r="M43" s="109">
        <v>205000000</v>
      </c>
      <c r="N43" s="109"/>
      <c r="O43" s="109">
        <v>465000000</v>
      </c>
      <c r="P43" s="117"/>
      <c r="Q43" s="115"/>
      <c r="R43" s="116"/>
      <c r="S43" s="113"/>
      <c r="V43" s="115"/>
    </row>
    <row r="44" spans="1:24" ht="24.75" customHeight="1" x14ac:dyDescent="0.7">
      <c r="C44" s="101" t="s">
        <v>76</v>
      </c>
      <c r="G44" s="114"/>
      <c r="H44" s="114"/>
      <c r="I44" s="109">
        <v>267241912.95000005</v>
      </c>
      <c r="J44" s="109"/>
      <c r="K44" s="109">
        <v>310967745.24000001</v>
      </c>
      <c r="L44" s="109"/>
      <c r="M44" s="109">
        <v>261545510.99000001</v>
      </c>
      <c r="N44" s="109"/>
      <c r="O44" s="109">
        <v>289025524.44</v>
      </c>
      <c r="P44" s="117"/>
      <c r="Q44" s="115"/>
      <c r="R44" s="116"/>
      <c r="S44" s="113"/>
      <c r="T44" s="115"/>
      <c r="U44" s="115"/>
      <c r="V44" s="115"/>
      <c r="X44" s="115"/>
    </row>
    <row r="45" spans="1:24" ht="24.75" customHeight="1" x14ac:dyDescent="0.7">
      <c r="C45" s="101" t="s">
        <v>169</v>
      </c>
      <c r="G45" s="114">
        <v>14</v>
      </c>
      <c r="H45" s="114"/>
      <c r="I45" s="109">
        <v>144720000</v>
      </c>
      <c r="J45" s="109"/>
      <c r="K45" s="109">
        <v>118320000</v>
      </c>
      <c r="L45" s="109"/>
      <c r="M45" s="109">
        <v>144720000</v>
      </c>
      <c r="N45" s="109"/>
      <c r="O45" s="109">
        <v>118320000</v>
      </c>
      <c r="P45" s="117"/>
      <c r="Q45" s="115"/>
      <c r="R45" s="116"/>
      <c r="S45" s="113"/>
      <c r="T45" s="115"/>
      <c r="U45" s="115"/>
      <c r="V45" s="115"/>
      <c r="X45" s="115"/>
    </row>
    <row r="46" spans="1:24" ht="23.15" customHeight="1" x14ac:dyDescent="0.7">
      <c r="C46" s="91" t="s">
        <v>94</v>
      </c>
      <c r="G46" s="114"/>
      <c r="H46" s="114"/>
      <c r="I46" s="109">
        <v>108236.14</v>
      </c>
      <c r="J46" s="109"/>
      <c r="K46" s="109">
        <v>107048.35</v>
      </c>
      <c r="L46" s="109"/>
      <c r="M46" s="109">
        <v>49636.15</v>
      </c>
      <c r="N46" s="109"/>
      <c r="O46" s="109">
        <v>49102.7</v>
      </c>
      <c r="P46" s="117"/>
      <c r="Q46" s="115"/>
      <c r="R46" s="116"/>
      <c r="S46" s="113"/>
      <c r="V46" s="115"/>
    </row>
    <row r="47" spans="1:24" ht="23.15" customHeight="1" x14ac:dyDescent="0.7">
      <c r="C47" s="91" t="s">
        <v>123</v>
      </c>
      <c r="G47" s="114">
        <v>5.0999999999999996</v>
      </c>
      <c r="H47" s="114"/>
      <c r="I47" s="109">
        <v>0</v>
      </c>
      <c r="J47" s="109"/>
      <c r="K47" s="109">
        <v>0</v>
      </c>
      <c r="L47" s="109"/>
      <c r="M47" s="109">
        <v>85000000</v>
      </c>
      <c r="N47" s="109"/>
      <c r="O47" s="109">
        <v>0</v>
      </c>
      <c r="P47" s="117"/>
      <c r="Q47" s="115"/>
      <c r="R47" s="116"/>
      <c r="S47" s="113"/>
      <c r="V47" s="115"/>
    </row>
    <row r="48" spans="1:24" ht="24.75" customHeight="1" x14ac:dyDescent="0.7">
      <c r="C48" s="101" t="s">
        <v>93</v>
      </c>
      <c r="I48" s="109">
        <v>54284346.699999996</v>
      </c>
      <c r="J48" s="109"/>
      <c r="K48" s="109">
        <v>35160987.980000004</v>
      </c>
      <c r="L48" s="109"/>
      <c r="M48" s="109">
        <v>54284346.699999996</v>
      </c>
      <c r="N48" s="109"/>
      <c r="O48" s="109">
        <v>35160987.980000004</v>
      </c>
      <c r="P48" s="117"/>
      <c r="Q48" s="115"/>
      <c r="R48" s="116"/>
      <c r="S48" s="113"/>
      <c r="V48" s="115"/>
      <c r="X48" s="115"/>
    </row>
    <row r="49" spans="1:24" ht="25.5" customHeight="1" x14ac:dyDescent="0.7">
      <c r="C49" s="91" t="s">
        <v>20</v>
      </c>
      <c r="I49" s="129">
        <f>SUM(I43:I48)</f>
        <v>671354495.79000008</v>
      </c>
      <c r="J49" s="109"/>
      <c r="K49" s="129">
        <f>SUM(K43:K48)</f>
        <v>929555781.57000005</v>
      </c>
      <c r="L49" s="109"/>
      <c r="M49" s="129">
        <f>SUM(M43:M48)</f>
        <v>750599493.84000003</v>
      </c>
      <c r="N49" s="109"/>
      <c r="O49" s="129">
        <f>SUM(O43:O48)</f>
        <v>907555615.12000012</v>
      </c>
      <c r="S49" s="113"/>
      <c r="X49" s="115"/>
    </row>
    <row r="50" spans="1:24" ht="25.5" customHeight="1" x14ac:dyDescent="0.7">
      <c r="A50" s="91" t="s">
        <v>21</v>
      </c>
      <c r="I50" s="113"/>
      <c r="J50" s="109"/>
      <c r="K50" s="113"/>
      <c r="L50" s="109"/>
      <c r="M50" s="113"/>
      <c r="N50" s="109"/>
      <c r="O50" s="113"/>
      <c r="S50" s="113"/>
    </row>
    <row r="51" spans="1:24" ht="25.5" customHeight="1" x14ac:dyDescent="0.7">
      <c r="A51" s="108"/>
      <c r="C51" s="91" t="s">
        <v>124</v>
      </c>
      <c r="G51" s="114">
        <v>14</v>
      </c>
      <c r="H51" s="114"/>
      <c r="I51" s="113">
        <v>782480000</v>
      </c>
      <c r="J51" s="113"/>
      <c r="K51" s="113">
        <v>657660000</v>
      </c>
      <c r="L51" s="109"/>
      <c r="M51" s="113">
        <v>782480000</v>
      </c>
      <c r="N51" s="109"/>
      <c r="O51" s="113">
        <v>657660000</v>
      </c>
      <c r="Q51" s="115"/>
      <c r="R51" s="116"/>
      <c r="S51" s="113"/>
      <c r="V51" s="115"/>
    </row>
    <row r="52" spans="1:24" ht="25.5" customHeight="1" x14ac:dyDescent="0.7">
      <c r="A52" s="108"/>
      <c r="C52" s="91" t="s">
        <v>95</v>
      </c>
      <c r="G52" s="114"/>
      <c r="H52" s="114"/>
      <c r="I52" s="113">
        <v>48166.62</v>
      </c>
      <c r="J52" s="113"/>
      <c r="K52" s="113">
        <v>75675.17</v>
      </c>
      <c r="L52" s="109"/>
      <c r="M52" s="113">
        <v>12747.89</v>
      </c>
      <c r="N52" s="109"/>
      <c r="O52" s="113">
        <v>25358.77</v>
      </c>
      <c r="Q52" s="115"/>
      <c r="R52" s="116"/>
      <c r="S52" s="113"/>
      <c r="V52" s="115"/>
    </row>
    <row r="53" spans="1:24" ht="25.5" customHeight="1" x14ac:dyDescent="0.7">
      <c r="A53" s="108"/>
      <c r="C53" s="91" t="s">
        <v>88</v>
      </c>
      <c r="F53" s="101"/>
      <c r="I53" s="113">
        <v>5715539.5999999996</v>
      </c>
      <c r="J53" s="113"/>
      <c r="K53" s="113">
        <v>18840539.600000001</v>
      </c>
      <c r="L53" s="109"/>
      <c r="M53" s="113">
        <v>5715539.5999999996</v>
      </c>
      <c r="N53" s="109"/>
      <c r="O53" s="113">
        <v>18840539.600000001</v>
      </c>
      <c r="Q53" s="115"/>
      <c r="R53" s="116"/>
      <c r="S53" s="113"/>
      <c r="V53" s="115"/>
    </row>
    <row r="54" spans="1:24" ht="25.5" customHeight="1" x14ac:dyDescent="0.7">
      <c r="A54" s="108"/>
      <c r="C54" s="91" t="s">
        <v>87</v>
      </c>
      <c r="G54" s="114"/>
      <c r="H54" s="114"/>
      <c r="I54" s="113">
        <v>62781369.07</v>
      </c>
      <c r="J54" s="113"/>
      <c r="K54" s="113">
        <v>61061831.290000007</v>
      </c>
      <c r="L54" s="109"/>
      <c r="M54" s="113">
        <v>60174999.259999998</v>
      </c>
      <c r="N54" s="109"/>
      <c r="O54" s="113">
        <v>58598616.740000002</v>
      </c>
      <c r="Q54" s="115"/>
      <c r="R54" s="116"/>
      <c r="S54" s="113"/>
      <c r="V54" s="115"/>
    </row>
    <row r="55" spans="1:24" ht="25.5" customHeight="1" x14ac:dyDescent="0.7">
      <c r="A55" s="108"/>
      <c r="C55" s="91" t="s">
        <v>77</v>
      </c>
      <c r="F55" s="101"/>
      <c r="I55" s="113">
        <v>22252695.130000003</v>
      </c>
      <c r="J55" s="113"/>
      <c r="K55" s="113">
        <v>17212088.079999998</v>
      </c>
      <c r="L55" s="109"/>
      <c r="M55" s="113">
        <v>200000</v>
      </c>
      <c r="N55" s="109"/>
      <c r="O55" s="113">
        <v>200000</v>
      </c>
      <c r="Q55" s="115"/>
      <c r="R55" s="116"/>
      <c r="S55" s="113"/>
      <c r="V55" s="115"/>
    </row>
    <row r="56" spans="1:24" ht="25.5" customHeight="1" x14ac:dyDescent="0.7">
      <c r="C56" s="91" t="s">
        <v>22</v>
      </c>
      <c r="I56" s="129">
        <f>SUM(I51:I55)</f>
        <v>873277770.42000008</v>
      </c>
      <c r="J56" s="113"/>
      <c r="K56" s="129">
        <f>SUM(K51:K55)</f>
        <v>754850134.13999999</v>
      </c>
      <c r="L56" s="109"/>
      <c r="M56" s="129">
        <f>SUM(M51:M55)</f>
        <v>848583286.75</v>
      </c>
      <c r="N56" s="109"/>
      <c r="O56" s="129">
        <f>SUM(O51:O55)</f>
        <v>735324515.11000001</v>
      </c>
    </row>
    <row r="57" spans="1:24" ht="25.5" customHeight="1" x14ac:dyDescent="0.7">
      <c r="B57" s="91" t="s">
        <v>23</v>
      </c>
      <c r="I57" s="129">
        <f>+I56+I49</f>
        <v>1544632266.21</v>
      </c>
      <c r="J57" s="113"/>
      <c r="K57" s="129">
        <f>+K56+K49</f>
        <v>1684405915.71</v>
      </c>
      <c r="L57" s="109"/>
      <c r="M57" s="129">
        <f>+M56+M49</f>
        <v>1599182780.5900002</v>
      </c>
      <c r="N57" s="109"/>
      <c r="O57" s="129">
        <f>+O56+O49</f>
        <v>1642880130.23</v>
      </c>
    </row>
    <row r="58" spans="1:24" ht="25.5" customHeight="1" x14ac:dyDescent="0.7">
      <c r="I58" s="113"/>
      <c r="J58" s="113"/>
      <c r="K58" s="113"/>
      <c r="L58" s="109"/>
      <c r="M58" s="113"/>
      <c r="N58" s="109"/>
      <c r="O58" s="113"/>
    </row>
    <row r="59" spans="1:24" ht="25.5" customHeight="1" x14ac:dyDescent="0.7">
      <c r="I59" s="113"/>
      <c r="J59" s="113"/>
      <c r="K59" s="113"/>
      <c r="L59" s="109"/>
      <c r="M59" s="113"/>
      <c r="N59" s="109"/>
      <c r="O59" s="113"/>
    </row>
    <row r="60" spans="1:24" ht="25.5" customHeight="1" x14ac:dyDescent="0.7">
      <c r="I60" s="113"/>
      <c r="J60" s="113"/>
      <c r="K60" s="113"/>
      <c r="L60" s="109"/>
      <c r="M60" s="113"/>
      <c r="N60" s="109"/>
      <c r="O60" s="113"/>
    </row>
    <row r="61" spans="1:24" ht="25.5" customHeight="1" x14ac:dyDescent="0.7">
      <c r="I61" s="113"/>
      <c r="J61" s="113"/>
      <c r="K61" s="113"/>
      <c r="L61" s="109"/>
      <c r="M61" s="113"/>
      <c r="N61" s="109"/>
      <c r="O61" s="113"/>
    </row>
    <row r="62" spans="1:24" ht="25.5" customHeight="1" x14ac:dyDescent="0.7">
      <c r="I62" s="113"/>
      <c r="J62" s="113"/>
      <c r="K62" s="113"/>
      <c r="L62" s="109"/>
      <c r="M62" s="113"/>
      <c r="N62" s="109"/>
      <c r="O62" s="113"/>
    </row>
    <row r="63" spans="1:24" ht="25.5" customHeight="1" x14ac:dyDescent="0.7">
      <c r="I63" s="113"/>
      <c r="J63" s="113"/>
      <c r="K63" s="113"/>
      <c r="L63" s="109"/>
      <c r="M63" s="113"/>
      <c r="N63" s="109"/>
      <c r="O63" s="113"/>
    </row>
    <row r="64" spans="1:24" ht="25.5" customHeight="1" x14ac:dyDescent="0.7">
      <c r="I64" s="113"/>
      <c r="J64" s="113"/>
      <c r="K64" s="113"/>
      <c r="L64" s="109"/>
      <c r="M64" s="113"/>
      <c r="N64" s="109"/>
      <c r="O64" s="113"/>
    </row>
    <row r="65" spans="1:19" ht="26.25" customHeight="1" x14ac:dyDescent="0.7">
      <c r="A65" s="91" t="s">
        <v>24</v>
      </c>
      <c r="J65" s="113"/>
      <c r="L65" s="109"/>
      <c r="N65" s="109"/>
    </row>
    <row r="66" spans="1:19" ht="24" customHeight="1" x14ac:dyDescent="0.7">
      <c r="B66" s="91" t="s">
        <v>25</v>
      </c>
      <c r="G66" s="114"/>
      <c r="H66" s="114"/>
      <c r="J66" s="109"/>
      <c r="L66" s="109"/>
      <c r="N66" s="109"/>
    </row>
    <row r="67" spans="1:19" ht="24" customHeight="1" x14ac:dyDescent="0.7">
      <c r="C67" s="91" t="s">
        <v>26</v>
      </c>
      <c r="J67" s="109"/>
      <c r="L67" s="109"/>
      <c r="N67" s="109"/>
    </row>
    <row r="68" spans="1:19" ht="24" customHeight="1" x14ac:dyDescent="0.7">
      <c r="D68" s="91" t="s">
        <v>27</v>
      </c>
      <c r="I68" s="126">
        <v>300000000</v>
      </c>
      <c r="J68" s="109"/>
      <c r="K68" s="126">
        <v>300000000</v>
      </c>
      <c r="L68" s="109"/>
      <c r="M68" s="126">
        <v>300000000</v>
      </c>
      <c r="N68" s="109"/>
      <c r="O68" s="126">
        <v>300000000</v>
      </c>
    </row>
    <row r="69" spans="1:19" ht="24" customHeight="1" x14ac:dyDescent="0.7">
      <c r="C69" s="91" t="s">
        <v>28</v>
      </c>
      <c r="I69" s="113"/>
      <c r="J69" s="109"/>
      <c r="K69" s="113"/>
      <c r="L69" s="113"/>
      <c r="M69" s="113"/>
      <c r="N69" s="113"/>
      <c r="O69" s="113"/>
    </row>
    <row r="70" spans="1:19" ht="24" customHeight="1" x14ac:dyDescent="0.7">
      <c r="D70" s="91" t="s">
        <v>27</v>
      </c>
      <c r="I70" s="113">
        <f>+'CE-Conso'!E20</f>
        <v>300000000</v>
      </c>
      <c r="J70" s="113"/>
      <c r="K70" s="113">
        <v>300000000</v>
      </c>
      <c r="L70" s="113"/>
      <c r="M70" s="113">
        <f>+'CE-Separate'!E18</f>
        <v>300000000</v>
      </c>
      <c r="N70" s="113"/>
      <c r="O70" s="113">
        <f>'CE-Separate'!E24</f>
        <v>300000000</v>
      </c>
    </row>
    <row r="71" spans="1:19" ht="24" customHeight="1" x14ac:dyDescent="0.7">
      <c r="C71" s="91" t="s">
        <v>29</v>
      </c>
      <c r="I71" s="113">
        <f>+'CE-Conso'!G20</f>
        <v>1092894156.6300001</v>
      </c>
      <c r="J71" s="113"/>
      <c r="K71" s="113">
        <v>1092894156.6300001</v>
      </c>
      <c r="L71" s="113"/>
      <c r="M71" s="113">
        <f>+'CE-Separate'!G18</f>
        <v>1092894156.6300001</v>
      </c>
      <c r="N71" s="113"/>
      <c r="O71" s="113">
        <v>1092894156.6300001</v>
      </c>
    </row>
    <row r="72" spans="1:19" ht="24" customHeight="1" x14ac:dyDescent="0.7">
      <c r="C72" s="91" t="s">
        <v>130</v>
      </c>
      <c r="I72" s="113">
        <f>'CE-Conso'!I20</f>
        <v>-353269636.63000005</v>
      </c>
      <c r="J72" s="113"/>
      <c r="K72" s="113">
        <v>-353281220.69000006</v>
      </c>
      <c r="L72" s="113"/>
      <c r="M72" s="113">
        <v>0</v>
      </c>
      <c r="N72" s="113"/>
      <c r="O72" s="113">
        <v>0</v>
      </c>
    </row>
    <row r="73" spans="1:19" ht="21" customHeight="1" x14ac:dyDescent="0.7">
      <c r="C73" s="91" t="s">
        <v>30</v>
      </c>
      <c r="I73" s="113"/>
      <c r="J73" s="113"/>
      <c r="K73" s="113"/>
      <c r="L73" s="113"/>
      <c r="M73" s="113"/>
      <c r="N73" s="113"/>
      <c r="O73" s="113"/>
    </row>
    <row r="74" spans="1:19" ht="21" customHeight="1" x14ac:dyDescent="0.7">
      <c r="C74" s="91" t="s">
        <v>31</v>
      </c>
      <c r="J74" s="109"/>
      <c r="L74" s="113"/>
      <c r="M74" s="113"/>
      <c r="N74" s="113"/>
      <c r="O74" s="113"/>
    </row>
    <row r="75" spans="1:19" ht="21" customHeight="1" x14ac:dyDescent="0.7">
      <c r="B75" s="91" t="s">
        <v>32</v>
      </c>
      <c r="D75" s="91" t="s">
        <v>33</v>
      </c>
      <c r="I75" s="113">
        <f>+'CE-Conso'!K20</f>
        <v>29999999.999999996</v>
      </c>
      <c r="J75" s="113"/>
      <c r="K75" s="113">
        <v>29999999.999999996</v>
      </c>
      <c r="L75" s="113"/>
      <c r="M75" s="113">
        <f>+'CE-Separate'!I18</f>
        <v>30000000</v>
      </c>
      <c r="N75" s="113"/>
      <c r="O75" s="113">
        <v>30000000</v>
      </c>
    </row>
    <row r="76" spans="1:19" ht="26.15" customHeight="1" x14ac:dyDescent="0.7">
      <c r="D76" s="91" t="s">
        <v>98</v>
      </c>
      <c r="I76" s="113">
        <f>+'CE-Conso'!M20</f>
        <v>21676000</v>
      </c>
      <c r="J76" s="113"/>
      <c r="K76" s="113">
        <v>21676000</v>
      </c>
      <c r="L76" s="113"/>
      <c r="M76" s="113">
        <f>+'CE-Separate'!K18</f>
        <v>21676000</v>
      </c>
      <c r="N76" s="113"/>
      <c r="O76" s="113">
        <v>21676000</v>
      </c>
    </row>
    <row r="77" spans="1:19" ht="24" customHeight="1" x14ac:dyDescent="0.7">
      <c r="C77" s="91" t="s">
        <v>34</v>
      </c>
      <c r="I77" s="113">
        <f>+'CE-Conso'!O20</f>
        <v>1015954694.0599999</v>
      </c>
      <c r="J77" s="113"/>
      <c r="K77" s="113">
        <v>900295358.03999996</v>
      </c>
      <c r="L77" s="113"/>
      <c r="M77" s="113">
        <f>+'CE-Separate'!M18</f>
        <v>639255949.53999984</v>
      </c>
      <c r="N77" s="113"/>
      <c r="O77" s="113">
        <v>529796505.60999978</v>
      </c>
    </row>
    <row r="78" spans="1:19" ht="24" customHeight="1" x14ac:dyDescent="0.7">
      <c r="C78" s="91" t="s">
        <v>99</v>
      </c>
      <c r="I78" s="113">
        <f>+'CE-Conso'!Q20</f>
        <v>-21676000</v>
      </c>
      <c r="J78" s="113"/>
      <c r="K78" s="113">
        <v>-21676000</v>
      </c>
      <c r="L78" s="113"/>
      <c r="M78" s="113">
        <f>+'CE-Separate'!O18</f>
        <v>-21676000</v>
      </c>
      <c r="N78" s="113"/>
      <c r="O78" s="113">
        <v>-21676000</v>
      </c>
      <c r="P78" s="113"/>
      <c r="Q78" s="113"/>
      <c r="R78" s="113"/>
      <c r="S78" s="113"/>
    </row>
    <row r="79" spans="1:19" ht="24" customHeight="1" x14ac:dyDescent="0.7">
      <c r="C79" s="91" t="s">
        <v>35</v>
      </c>
      <c r="I79" s="113">
        <f>'CE-Conso'!S20</f>
        <v>22862158.400000006</v>
      </c>
      <c r="J79" s="113"/>
      <c r="K79" s="113">
        <v>75362158.400000006</v>
      </c>
      <c r="L79" s="113"/>
      <c r="M79" s="113">
        <f>+'CE-Separate'!Q18</f>
        <v>22862158.400000006</v>
      </c>
      <c r="N79" s="113"/>
      <c r="O79" s="113">
        <v>75362158.400000006</v>
      </c>
      <c r="P79" s="113"/>
      <c r="Q79" s="113"/>
      <c r="R79" s="113"/>
      <c r="S79" s="113"/>
    </row>
    <row r="80" spans="1:19" ht="24" customHeight="1" x14ac:dyDescent="0.7">
      <c r="C80" s="91" t="s">
        <v>84</v>
      </c>
      <c r="I80" s="131">
        <f>SUM(I70:I79)</f>
        <v>2108441372.46</v>
      </c>
      <c r="J80" s="113"/>
      <c r="K80" s="131">
        <f>SUM(K70:K79)</f>
        <v>2045270452.3800001</v>
      </c>
      <c r="L80" s="113"/>
      <c r="M80" s="131">
        <f>SUM(M70:M79)</f>
        <v>2085012264.5700002</v>
      </c>
      <c r="N80" s="113"/>
      <c r="O80" s="131">
        <f>SUM(O70:O79)</f>
        <v>2028052820.6399999</v>
      </c>
      <c r="P80" s="113"/>
      <c r="Q80" s="113"/>
      <c r="R80" s="113"/>
      <c r="S80" s="113"/>
    </row>
    <row r="81" spans="2:19" ht="24" customHeight="1" x14ac:dyDescent="0.7">
      <c r="C81" s="91" t="s">
        <v>36</v>
      </c>
      <c r="I81" s="113">
        <f>+'CE-Conso'!W20</f>
        <v>290878446.75</v>
      </c>
      <c r="J81" s="113"/>
      <c r="K81" s="113">
        <v>290484066.27999997</v>
      </c>
      <c r="L81" s="113"/>
      <c r="M81" s="113">
        <v>0</v>
      </c>
      <c r="N81" s="113"/>
      <c r="O81" s="113">
        <v>0</v>
      </c>
      <c r="P81" s="113"/>
      <c r="Q81" s="113"/>
      <c r="R81" s="113"/>
      <c r="S81" s="113"/>
    </row>
    <row r="82" spans="2:19" ht="25.5" customHeight="1" x14ac:dyDescent="0.7">
      <c r="C82" s="91" t="s">
        <v>37</v>
      </c>
      <c r="I82" s="129">
        <f>SUM(I80:I81)</f>
        <v>2399319819.21</v>
      </c>
      <c r="J82" s="113"/>
      <c r="K82" s="129">
        <f>SUM(K80:K81)</f>
        <v>2335754518.6599998</v>
      </c>
      <c r="L82" s="109"/>
      <c r="M82" s="129">
        <f>SUM(M80:M81)</f>
        <v>2085012264.5700002</v>
      </c>
      <c r="N82" s="109"/>
      <c r="O82" s="129">
        <f>SUM(O80:O81)</f>
        <v>2028052820.6399999</v>
      </c>
    </row>
    <row r="83" spans="2:19" ht="25.5" customHeight="1" thickBot="1" x14ac:dyDescent="0.75">
      <c r="B83" s="91" t="s">
        <v>38</v>
      </c>
      <c r="I83" s="130">
        <f>+I82+I57</f>
        <v>3943952085.4200001</v>
      </c>
      <c r="J83" s="113"/>
      <c r="K83" s="130">
        <f>+K82+K57</f>
        <v>4020160434.3699999</v>
      </c>
      <c r="L83" s="113"/>
      <c r="M83" s="130">
        <f>+M82+M57</f>
        <v>3684195045.1600003</v>
      </c>
      <c r="N83" s="113"/>
      <c r="O83" s="130">
        <f>+O82+O57</f>
        <v>3670932950.8699999</v>
      </c>
    </row>
    <row r="84" spans="2:19" ht="27" customHeight="1" thickTop="1" x14ac:dyDescent="0.7">
      <c r="J84" s="109"/>
    </row>
    <row r="85" spans="2:19" ht="27" customHeight="1" x14ac:dyDescent="0.7">
      <c r="J85" s="109"/>
      <c r="L85" s="109"/>
    </row>
    <row r="86" spans="2:19" x14ac:dyDescent="0.7">
      <c r="J86" s="109"/>
      <c r="L86" s="109"/>
    </row>
    <row r="87" spans="2:19" ht="30.75" customHeight="1" x14ac:dyDescent="0.7">
      <c r="J87" s="109"/>
      <c r="L87" s="109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8" firstPageNumber="2" fitToHeight="3" orientation="portrait" useFirstPageNumber="1" r:id="rId1"/>
  <headerFooter alignWithMargins="0">
    <oddHeader>&amp;R
&amp;P</oddHeader>
    <oddFooter>&amp;Lหมายเหตุประกอบงบการเงินเป็นส่วนหนึ่งของงบการเงินนี้</oddFooter>
  </headerFooter>
  <rowBreaks count="2" manualBreakCount="2">
    <brk id="40" max="14" man="1"/>
    <brk id="6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N83"/>
  <sheetViews>
    <sheetView view="pageBreakPreview" topLeftCell="A25" zoomScale="60" zoomScaleNormal="100" workbookViewId="0">
      <selection activeCell="C55" sqref="C55:C56"/>
    </sheetView>
  </sheetViews>
  <sheetFormatPr defaultColWidth="9.1796875" defaultRowHeight="21.5" x14ac:dyDescent="0.65"/>
  <cols>
    <col min="1" max="1" width="2.81640625" style="50" customWidth="1"/>
    <col min="2" max="2" width="1.54296875" style="50" customWidth="1"/>
    <col min="3" max="3" width="53.1796875" style="50" customWidth="1"/>
    <col min="4" max="4" width="6.453125" style="51" customWidth="1"/>
    <col min="5" max="5" width="16.54296875" style="32" customWidth="1"/>
    <col min="6" max="6" width="1.453125" style="55" customWidth="1"/>
    <col min="7" max="7" width="17.26953125" style="55" customWidth="1"/>
    <col min="8" max="8" width="1.1796875" style="55" customWidth="1"/>
    <col min="9" max="9" width="16.81640625" style="32" customWidth="1"/>
    <col min="10" max="10" width="1.54296875" style="55" customWidth="1"/>
    <col min="11" max="11" width="17.81640625" style="55" customWidth="1"/>
    <col min="12" max="12" width="9.453125" style="50" customWidth="1"/>
    <col min="13" max="13" width="14.81640625" style="50" bestFit="1" customWidth="1"/>
    <col min="14" max="16384" width="9.1796875" style="50"/>
  </cols>
  <sheetData>
    <row r="1" spans="1:14" s="41" customFormat="1" ht="28.5" customHeight="1" x14ac:dyDescent="0.7">
      <c r="A1" s="168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4" s="41" customFormat="1" ht="22" x14ac:dyDescent="0.7">
      <c r="A2" s="169" t="s">
        <v>39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4" s="41" customFormat="1" ht="22" x14ac:dyDescent="0.7">
      <c r="A3" s="170" t="s">
        <v>176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4" s="41" customFormat="1" ht="22" x14ac:dyDescent="0.7">
      <c r="A4" s="42"/>
      <c r="B4" s="42"/>
      <c r="C4" s="42"/>
      <c r="D4" s="42"/>
      <c r="E4" s="29"/>
      <c r="F4" s="43"/>
      <c r="G4" s="43"/>
      <c r="H4" s="43"/>
      <c r="I4" s="30"/>
      <c r="J4" s="43"/>
      <c r="K4" s="30" t="s">
        <v>148</v>
      </c>
    </row>
    <row r="5" spans="1:14" s="41" customFormat="1" ht="22" x14ac:dyDescent="0.7">
      <c r="A5" s="44"/>
      <c r="B5" s="44"/>
      <c r="C5" s="44"/>
      <c r="D5" s="44"/>
      <c r="E5" s="171" t="s">
        <v>1</v>
      </c>
      <c r="F5" s="171"/>
      <c r="G5" s="171"/>
      <c r="H5" s="45"/>
      <c r="I5" s="172" t="s">
        <v>2</v>
      </c>
      <c r="J5" s="172"/>
      <c r="K5" s="172"/>
    </row>
    <row r="6" spans="1:14" ht="22" x14ac:dyDescent="0.7">
      <c r="A6" s="46"/>
      <c r="B6" s="46"/>
      <c r="C6" s="46"/>
      <c r="D6" s="47" t="s">
        <v>3</v>
      </c>
      <c r="E6" s="48" t="s">
        <v>161</v>
      </c>
      <c r="F6" s="49"/>
      <c r="G6" s="48" t="s">
        <v>160</v>
      </c>
      <c r="H6" s="49"/>
      <c r="I6" s="48" t="s">
        <v>161</v>
      </c>
      <c r="J6" s="49"/>
      <c r="K6" s="48" t="s">
        <v>160</v>
      </c>
    </row>
    <row r="7" spans="1:14" ht="6" customHeight="1" x14ac:dyDescent="0.7">
      <c r="C7" s="41"/>
      <c r="E7" s="34"/>
      <c r="F7" s="52"/>
      <c r="G7" s="53"/>
      <c r="H7" s="52"/>
      <c r="I7" s="34"/>
      <c r="J7" s="52"/>
      <c r="K7" s="34"/>
    </row>
    <row r="8" spans="1:14" x14ac:dyDescent="0.65">
      <c r="A8" s="28" t="s">
        <v>40</v>
      </c>
      <c r="E8" s="35"/>
      <c r="F8" s="83"/>
      <c r="G8" s="132"/>
      <c r="H8" s="83"/>
      <c r="I8" s="35"/>
      <c r="J8" s="83"/>
      <c r="K8" s="35"/>
    </row>
    <row r="9" spans="1:14" x14ac:dyDescent="0.65">
      <c r="B9" s="54" t="s">
        <v>41</v>
      </c>
      <c r="E9" s="35">
        <v>632016904.36000001</v>
      </c>
      <c r="G9" s="35">
        <v>560699850.69999993</v>
      </c>
      <c r="I9" s="35">
        <v>596975512.85000002</v>
      </c>
      <c r="K9" s="35">
        <v>531008341.60999995</v>
      </c>
      <c r="M9" s="56"/>
      <c r="N9" s="56"/>
    </row>
    <row r="10" spans="1:14" x14ac:dyDescent="0.65">
      <c r="B10" s="54" t="s">
        <v>114</v>
      </c>
      <c r="E10" s="35">
        <v>2500000</v>
      </c>
      <c r="G10" s="35">
        <v>3750000</v>
      </c>
      <c r="I10" s="35">
        <v>2500000</v>
      </c>
      <c r="K10" s="35">
        <v>3750000</v>
      </c>
      <c r="L10" s="56"/>
      <c r="M10" s="57"/>
      <c r="N10" s="56"/>
    </row>
    <row r="11" spans="1:14" x14ac:dyDescent="0.65">
      <c r="B11" s="50" t="s">
        <v>42</v>
      </c>
      <c r="E11" s="36">
        <v>4532504.3</v>
      </c>
      <c r="G11" s="36">
        <v>6524677.7874900112</v>
      </c>
      <c r="I11" s="36">
        <v>4791424.53</v>
      </c>
      <c r="K11" s="36">
        <v>6689933.1899999985</v>
      </c>
      <c r="M11" s="58"/>
      <c r="N11" s="56"/>
    </row>
    <row r="12" spans="1:14" s="28" customFormat="1" x14ac:dyDescent="0.65">
      <c r="B12" s="28" t="s">
        <v>43</v>
      </c>
      <c r="D12" s="133"/>
      <c r="E12" s="134">
        <f>SUM(E9:E11)</f>
        <v>639049408.65999997</v>
      </c>
      <c r="F12" s="55"/>
      <c r="G12" s="134">
        <f>SUM(G9:G11)</f>
        <v>570974528.48748994</v>
      </c>
      <c r="H12" s="55"/>
      <c r="I12" s="134">
        <f>SUM(I9:I11)</f>
        <v>604266937.38</v>
      </c>
      <c r="J12" s="55"/>
      <c r="K12" s="134">
        <f>SUM(K9:K11)</f>
        <v>541448274.79999995</v>
      </c>
    </row>
    <row r="13" spans="1:14" s="28" customFormat="1" x14ac:dyDescent="0.65">
      <c r="A13" s="28" t="s">
        <v>44</v>
      </c>
      <c r="D13" s="133"/>
      <c r="E13" s="36"/>
      <c r="F13" s="36"/>
      <c r="G13" s="36"/>
      <c r="H13" s="36"/>
      <c r="I13" s="36"/>
      <c r="J13" s="36"/>
      <c r="K13" s="36"/>
    </row>
    <row r="14" spans="1:14" x14ac:dyDescent="0.65">
      <c r="B14" s="54" t="s">
        <v>45</v>
      </c>
      <c r="E14" s="35">
        <v>427867284.64999998</v>
      </c>
      <c r="G14" s="35">
        <v>384267646.14999998</v>
      </c>
      <c r="I14" s="35">
        <v>413486664.6699999</v>
      </c>
      <c r="K14" s="35">
        <v>369287548.25</v>
      </c>
      <c r="M14" s="135"/>
      <c r="N14" s="56"/>
    </row>
    <row r="15" spans="1:14" x14ac:dyDescent="0.65">
      <c r="B15" s="50" t="s">
        <v>46</v>
      </c>
      <c r="E15" s="36">
        <v>55878897.229999997</v>
      </c>
      <c r="F15" s="59"/>
      <c r="G15" s="36">
        <v>47934078.976930007</v>
      </c>
      <c r="H15" s="59"/>
      <c r="I15" s="36">
        <v>42228728.669999994</v>
      </c>
      <c r="J15" s="59"/>
      <c r="K15" s="36">
        <v>37172322.160000004</v>
      </c>
      <c r="M15" s="32"/>
      <c r="N15" s="56"/>
    </row>
    <row r="16" spans="1:14" s="28" customFormat="1" x14ac:dyDescent="0.65">
      <c r="A16" s="31"/>
      <c r="B16" s="28" t="s">
        <v>48</v>
      </c>
      <c r="D16" s="136"/>
      <c r="E16" s="134">
        <f>SUM(E14:E15)</f>
        <v>483746181.88</v>
      </c>
      <c r="F16" s="36"/>
      <c r="G16" s="134">
        <f>SUM(G14:G15)</f>
        <v>432201725.12693</v>
      </c>
      <c r="H16" s="36"/>
      <c r="I16" s="134">
        <f>SUM(I14:I15)</f>
        <v>455715393.33999991</v>
      </c>
      <c r="J16" s="36"/>
      <c r="K16" s="134">
        <f>SUM(K14:K15)</f>
        <v>406459870.41000003</v>
      </c>
    </row>
    <row r="17" spans="1:14" s="28" customFormat="1" x14ac:dyDescent="0.65">
      <c r="A17" s="31" t="s">
        <v>129</v>
      </c>
      <c r="D17" s="136"/>
      <c r="E17" s="36">
        <f>E12-E16</f>
        <v>155303226.77999997</v>
      </c>
      <c r="F17" s="36"/>
      <c r="G17" s="36">
        <f>G12-G16</f>
        <v>138772803.36055994</v>
      </c>
      <c r="H17" s="36"/>
      <c r="I17" s="36">
        <f>I12-I16</f>
        <v>148551544.04000008</v>
      </c>
      <c r="J17" s="36"/>
      <c r="K17" s="36">
        <f>K12-K16</f>
        <v>134988404.38999993</v>
      </c>
    </row>
    <row r="18" spans="1:14" x14ac:dyDescent="0.65">
      <c r="A18" s="54" t="s">
        <v>47</v>
      </c>
      <c r="D18" s="60"/>
      <c r="E18" s="61">
        <v>12026554.93</v>
      </c>
      <c r="F18" s="59"/>
      <c r="G18" s="61">
        <v>6878573.9100000001</v>
      </c>
      <c r="H18" s="59"/>
      <c r="I18" s="61">
        <v>12329910.789999999</v>
      </c>
      <c r="J18" s="59"/>
      <c r="K18" s="61">
        <v>7080345.3000000007</v>
      </c>
      <c r="M18" s="135"/>
      <c r="N18" s="56"/>
    </row>
    <row r="19" spans="1:14" ht="24.75" customHeight="1" x14ac:dyDescent="0.65">
      <c r="A19" s="28" t="s">
        <v>49</v>
      </c>
      <c r="E19" s="36">
        <f>+E17-E18</f>
        <v>143276671.84999996</v>
      </c>
      <c r="F19" s="59"/>
      <c r="G19" s="36">
        <f>+G17-G18</f>
        <v>131894229.45055994</v>
      </c>
      <c r="H19" s="59"/>
      <c r="I19" s="36">
        <f>+I17-I18</f>
        <v>136221633.25000009</v>
      </c>
      <c r="J19" s="59"/>
      <c r="K19" s="36">
        <f>+K17-K18</f>
        <v>127908059.08999993</v>
      </c>
    </row>
    <row r="20" spans="1:14" ht="24.75" customHeight="1" x14ac:dyDescent="0.65">
      <c r="A20" s="54" t="s">
        <v>170</v>
      </c>
      <c r="D20" s="60">
        <v>15.1</v>
      </c>
      <c r="E20" s="36">
        <v>29011371.300000001</v>
      </c>
      <c r="F20" s="59"/>
      <c r="G20" s="36">
        <v>25753037.969999999</v>
      </c>
      <c r="H20" s="59"/>
      <c r="I20" s="36">
        <v>26762189.32</v>
      </c>
      <c r="J20" s="59"/>
      <c r="K20" s="36">
        <v>24749944.859999999</v>
      </c>
      <c r="L20" s="56"/>
      <c r="M20" s="56"/>
      <c r="N20" s="56"/>
    </row>
    <row r="21" spans="1:14" ht="24.75" customHeight="1" x14ac:dyDescent="0.65">
      <c r="A21" s="54" t="s">
        <v>158</v>
      </c>
      <c r="E21" s="137">
        <f>+E19-E20</f>
        <v>114265300.54999997</v>
      </c>
      <c r="F21" s="59"/>
      <c r="G21" s="137">
        <f>+G19-G20</f>
        <v>106141191.48055995</v>
      </c>
      <c r="H21" s="59"/>
      <c r="I21" s="137">
        <f>+I19-I20</f>
        <v>109459443.9300001</v>
      </c>
      <c r="J21" s="59"/>
      <c r="K21" s="137">
        <f>+K19-K20</f>
        <v>103158114.22999993</v>
      </c>
    </row>
    <row r="22" spans="1:14" x14ac:dyDescent="0.65">
      <c r="A22" s="31" t="s">
        <v>182</v>
      </c>
      <c r="D22" s="64"/>
      <c r="E22" s="36"/>
      <c r="F22" s="36"/>
      <c r="G22" s="36"/>
      <c r="H22" s="36"/>
      <c r="I22" s="36"/>
      <c r="J22" s="36"/>
      <c r="K22" s="36"/>
    </row>
    <row r="23" spans="1:14" x14ac:dyDescent="0.65">
      <c r="B23" s="31" t="s">
        <v>50</v>
      </c>
      <c r="D23" s="64"/>
      <c r="E23" s="36"/>
      <c r="F23" s="59"/>
      <c r="G23" s="59"/>
      <c r="H23" s="59"/>
      <c r="I23" s="36"/>
      <c r="J23" s="59"/>
      <c r="K23" s="59"/>
    </row>
    <row r="24" spans="1:14" x14ac:dyDescent="0.65">
      <c r="B24" s="31"/>
      <c r="C24" s="50" t="s">
        <v>140</v>
      </c>
      <c r="D24" s="64"/>
      <c r="E24" s="36"/>
      <c r="F24" s="59"/>
      <c r="G24" s="59"/>
      <c r="H24" s="59"/>
      <c r="I24" s="36"/>
      <c r="J24" s="59"/>
      <c r="K24" s="59"/>
    </row>
    <row r="25" spans="1:14" x14ac:dyDescent="0.65">
      <c r="B25" s="31"/>
      <c r="C25" s="50" t="s">
        <v>141</v>
      </c>
      <c r="D25" s="60">
        <v>15.2</v>
      </c>
      <c r="E25" s="61">
        <v>-52500000</v>
      </c>
      <c r="F25" s="59"/>
      <c r="G25" s="61">
        <v>-5000000</v>
      </c>
      <c r="H25" s="59"/>
      <c r="I25" s="61">
        <v>-52500000</v>
      </c>
      <c r="J25" s="59"/>
      <c r="K25" s="61">
        <v>-5000000</v>
      </c>
    </row>
    <row r="26" spans="1:14" x14ac:dyDescent="0.65">
      <c r="A26" s="31"/>
      <c r="B26" s="138" t="s">
        <v>51</v>
      </c>
      <c r="D26" s="64"/>
      <c r="E26" s="36"/>
      <c r="F26" s="59"/>
      <c r="G26" s="59"/>
      <c r="H26" s="59"/>
      <c r="I26" s="36"/>
      <c r="J26" s="59"/>
      <c r="K26" s="59"/>
      <c r="M26" s="56"/>
    </row>
    <row r="27" spans="1:14" x14ac:dyDescent="0.65">
      <c r="A27" s="31"/>
      <c r="B27" s="138" t="s">
        <v>89</v>
      </c>
      <c r="D27" s="64"/>
      <c r="E27" s="61">
        <f>SUM(E25:E25)</f>
        <v>-52500000</v>
      </c>
      <c r="F27" s="36"/>
      <c r="G27" s="61">
        <f>SUM(G25:G25)</f>
        <v>-5000000</v>
      </c>
      <c r="H27" s="36"/>
      <c r="I27" s="61">
        <f>SUM(I25:I25)</f>
        <v>-52500000</v>
      </c>
      <c r="J27" s="36"/>
      <c r="K27" s="61">
        <f>SUM(K25:K25)</f>
        <v>-5000000</v>
      </c>
      <c r="M27" s="56"/>
    </row>
    <row r="28" spans="1:14" s="28" customFormat="1" x14ac:dyDescent="0.65">
      <c r="A28" s="31" t="s">
        <v>165</v>
      </c>
      <c r="B28" s="138"/>
      <c r="D28" s="139"/>
      <c r="E28" s="36">
        <f>+E27</f>
        <v>-52500000</v>
      </c>
      <c r="F28" s="36"/>
      <c r="G28" s="36">
        <f>+G27</f>
        <v>-5000000</v>
      </c>
      <c r="H28" s="36"/>
      <c r="I28" s="36">
        <f>+I27</f>
        <v>-52500000</v>
      </c>
      <c r="J28" s="36"/>
      <c r="K28" s="36">
        <f>+K27</f>
        <v>-5000000</v>
      </c>
    </row>
    <row r="29" spans="1:14" ht="22" thickBot="1" x14ac:dyDescent="0.7">
      <c r="A29" s="31" t="s">
        <v>166</v>
      </c>
      <c r="E29" s="140">
        <f>+E21+E28</f>
        <v>61765300.549999967</v>
      </c>
      <c r="F29" s="36"/>
      <c r="G29" s="140">
        <f>+G21+G28</f>
        <v>101141191.48055995</v>
      </c>
      <c r="H29" s="36"/>
      <c r="I29" s="140">
        <f>+I21+I28</f>
        <v>56959443.930000097</v>
      </c>
      <c r="J29" s="36"/>
      <c r="K29" s="140">
        <f>+K21+K28</f>
        <v>98158114.22999993</v>
      </c>
    </row>
    <row r="30" spans="1:14" ht="22" thickTop="1" x14ac:dyDescent="0.65">
      <c r="E30" s="36"/>
      <c r="I30" s="36"/>
      <c r="K30" s="36"/>
    </row>
    <row r="31" spans="1:14" x14ac:dyDescent="0.65">
      <c r="A31" s="141" t="s">
        <v>115</v>
      </c>
      <c r="B31" s="66"/>
      <c r="C31" s="66"/>
      <c r="E31" s="36"/>
      <c r="I31" s="36"/>
      <c r="K31" s="36"/>
    </row>
    <row r="32" spans="1:14" x14ac:dyDescent="0.65">
      <c r="A32" s="67"/>
      <c r="B32" s="66" t="s">
        <v>171</v>
      </c>
      <c r="C32" s="66"/>
      <c r="E32" s="36">
        <f>+E34-E33</f>
        <v>115659336.01999997</v>
      </c>
      <c r="G32" s="36">
        <f>+G34-G33</f>
        <v>106396962.48055995</v>
      </c>
      <c r="I32" s="36"/>
      <c r="K32" s="36"/>
    </row>
    <row r="33" spans="1:13" x14ac:dyDescent="0.65">
      <c r="A33" s="67"/>
      <c r="B33" s="66" t="s">
        <v>52</v>
      </c>
      <c r="C33" s="66"/>
      <c r="E33" s="36">
        <v>-1394035.47</v>
      </c>
      <c r="G33" s="36">
        <v>-255771.00000000003</v>
      </c>
      <c r="I33" s="36"/>
      <c r="K33" s="36"/>
    </row>
    <row r="34" spans="1:13" ht="22" thickBot="1" x14ac:dyDescent="0.7">
      <c r="A34" s="138"/>
      <c r="B34" s="66"/>
      <c r="C34" s="66" t="s">
        <v>53</v>
      </c>
      <c r="E34" s="140">
        <f>+E21</f>
        <v>114265300.54999997</v>
      </c>
      <c r="F34" s="32"/>
      <c r="G34" s="140">
        <f>+G21</f>
        <v>106141191.48055995</v>
      </c>
      <c r="H34" s="32"/>
      <c r="I34" s="36"/>
      <c r="K34" s="36"/>
    </row>
    <row r="35" spans="1:13" ht="22" thickTop="1" x14ac:dyDescent="0.65">
      <c r="A35" s="141"/>
      <c r="B35" s="66"/>
      <c r="C35" s="66"/>
      <c r="D35" s="66"/>
      <c r="E35" s="36"/>
      <c r="I35" s="36"/>
      <c r="K35" s="36"/>
    </row>
    <row r="36" spans="1:13" x14ac:dyDescent="0.65">
      <c r="A36" s="141" t="s">
        <v>112</v>
      </c>
      <c r="B36" s="66"/>
      <c r="C36" s="66"/>
      <c r="E36" s="36"/>
      <c r="I36" s="36"/>
      <c r="K36" s="36"/>
      <c r="M36" s="56"/>
    </row>
    <row r="37" spans="1:13" x14ac:dyDescent="0.65">
      <c r="A37" s="67"/>
      <c r="B37" s="66" t="s">
        <v>171</v>
      </c>
      <c r="C37" s="66"/>
      <c r="E37" s="36">
        <f>+E39-E38</f>
        <v>63159336.019999966</v>
      </c>
      <c r="G37" s="36">
        <f>+G39-G38</f>
        <v>101396962.48055995</v>
      </c>
      <c r="I37" s="36"/>
      <c r="K37" s="36"/>
    </row>
    <row r="38" spans="1:13" x14ac:dyDescent="0.65">
      <c r="A38" s="67"/>
      <c r="B38" s="66" t="s">
        <v>52</v>
      </c>
      <c r="C38" s="66"/>
      <c r="E38" s="36">
        <v>-1394035.47</v>
      </c>
      <c r="G38" s="36">
        <v>-255771</v>
      </c>
      <c r="I38" s="36"/>
      <c r="K38" s="36"/>
    </row>
    <row r="39" spans="1:13" ht="22" thickBot="1" x14ac:dyDescent="0.7">
      <c r="A39" s="138"/>
      <c r="B39" s="66"/>
      <c r="C39" s="66" t="s">
        <v>53</v>
      </c>
      <c r="E39" s="140">
        <f>+E29</f>
        <v>61765300.549999967</v>
      </c>
      <c r="F39" s="32"/>
      <c r="G39" s="140">
        <f>+G29</f>
        <v>101141191.48055995</v>
      </c>
      <c r="H39" s="32"/>
      <c r="I39" s="36"/>
      <c r="K39" s="36"/>
    </row>
    <row r="40" spans="1:13" ht="22.5" thickTop="1" x14ac:dyDescent="0.7">
      <c r="A40" s="65"/>
      <c r="B40" s="66"/>
      <c r="C40" s="66"/>
      <c r="E40" s="37"/>
      <c r="F40" s="38"/>
      <c r="G40" s="38"/>
      <c r="H40" s="38"/>
      <c r="I40" s="37"/>
      <c r="K40" s="37"/>
    </row>
    <row r="41" spans="1:13" x14ac:dyDescent="0.65">
      <c r="A41" s="50" t="s">
        <v>149</v>
      </c>
      <c r="D41" s="60"/>
      <c r="E41" s="32">
        <f>+ROUND(E32/299369500,2)</f>
        <v>0.39</v>
      </c>
      <c r="G41" s="32">
        <f>+ROUND(G32/299369500,2)</f>
        <v>0.36</v>
      </c>
      <c r="I41" s="32">
        <f>+ROUND(I21/299369500,2)</f>
        <v>0.37</v>
      </c>
      <c r="K41" s="55">
        <f>+ROUND(K21/299369500,2)</f>
        <v>0.34</v>
      </c>
    </row>
    <row r="42" spans="1:13" x14ac:dyDescent="0.65">
      <c r="A42" s="50" t="s">
        <v>175</v>
      </c>
      <c r="E42" s="127">
        <v>299369500</v>
      </c>
      <c r="F42" s="68"/>
      <c r="G42" s="127">
        <v>299369500</v>
      </c>
      <c r="H42" s="68"/>
      <c r="I42" s="127">
        <v>299369500</v>
      </c>
      <c r="J42" s="68"/>
      <c r="K42" s="127">
        <v>299369500</v>
      </c>
    </row>
    <row r="43" spans="1:13" x14ac:dyDescent="0.65">
      <c r="E43" s="127"/>
      <c r="F43" s="68"/>
      <c r="G43" s="127"/>
      <c r="H43" s="68"/>
      <c r="I43" s="127"/>
      <c r="J43" s="68"/>
      <c r="K43" s="32"/>
    </row>
    <row r="44" spans="1:13" ht="22" x14ac:dyDescent="0.7">
      <c r="F44" s="68"/>
      <c r="H44" s="68"/>
      <c r="J44" s="68"/>
      <c r="K44" s="69" t="s">
        <v>157</v>
      </c>
    </row>
    <row r="45" spans="1:13" x14ac:dyDescent="0.65">
      <c r="F45" s="68"/>
      <c r="H45" s="68"/>
      <c r="J45" s="68"/>
    </row>
    <row r="46" spans="1:13" x14ac:dyDescent="0.65">
      <c r="F46" s="68"/>
      <c r="H46" s="68"/>
      <c r="J46" s="68"/>
    </row>
    <row r="47" spans="1:13" x14ac:dyDescent="0.65">
      <c r="F47" s="68"/>
      <c r="H47" s="68"/>
      <c r="J47" s="68"/>
    </row>
    <row r="48" spans="1:13" x14ac:dyDescent="0.65">
      <c r="F48" s="68"/>
      <c r="H48" s="68"/>
      <c r="J48" s="68"/>
    </row>
    <row r="49" spans="1:10" x14ac:dyDescent="0.65">
      <c r="F49" s="68"/>
      <c r="H49" s="68"/>
      <c r="J49" s="68"/>
    </row>
    <row r="50" spans="1:10" x14ac:dyDescent="0.65">
      <c r="F50" s="68"/>
      <c r="H50" s="68"/>
      <c r="J50" s="68"/>
    </row>
    <row r="51" spans="1:10" ht="44.25" customHeight="1" x14ac:dyDescent="0.65">
      <c r="D51" s="70"/>
      <c r="F51" s="68"/>
      <c r="H51" s="68"/>
      <c r="J51" s="68"/>
    </row>
    <row r="52" spans="1:10" ht="27" customHeight="1" x14ac:dyDescent="0.65">
      <c r="B52" s="54"/>
      <c r="C52" s="54"/>
      <c r="D52" s="54"/>
      <c r="F52" s="68"/>
      <c r="H52" s="68"/>
      <c r="J52" s="68"/>
    </row>
    <row r="53" spans="1:10" ht="27" customHeight="1" x14ac:dyDescent="0.65">
      <c r="B53" s="54"/>
      <c r="C53" s="54"/>
      <c r="D53" s="54"/>
      <c r="F53" s="68"/>
      <c r="H53" s="68"/>
      <c r="J53" s="68"/>
    </row>
    <row r="54" spans="1:10" x14ac:dyDescent="0.65">
      <c r="A54" s="54"/>
      <c r="B54" s="54"/>
      <c r="C54" s="54"/>
      <c r="D54" s="54"/>
      <c r="F54" s="68"/>
      <c r="H54" s="68"/>
      <c r="J54" s="68"/>
    </row>
    <row r="55" spans="1:10" x14ac:dyDescent="0.65">
      <c r="A55" s="54"/>
      <c r="B55" s="54"/>
      <c r="C55" s="54"/>
      <c r="D55" s="54"/>
      <c r="F55" s="68"/>
      <c r="H55" s="68"/>
      <c r="J55" s="68"/>
    </row>
    <row r="56" spans="1:10" x14ac:dyDescent="0.65">
      <c r="A56" s="54"/>
      <c r="B56" s="54"/>
      <c r="C56" s="54"/>
      <c r="D56" s="54"/>
      <c r="F56" s="68"/>
      <c r="H56" s="68"/>
      <c r="J56" s="68"/>
    </row>
    <row r="57" spans="1:10" x14ac:dyDescent="0.65">
      <c r="A57" s="54"/>
      <c r="B57" s="54"/>
      <c r="C57" s="54"/>
      <c r="D57" s="54"/>
      <c r="F57" s="68"/>
      <c r="H57" s="68"/>
      <c r="J57" s="68"/>
    </row>
    <row r="58" spans="1:10" x14ac:dyDescent="0.65">
      <c r="A58" s="54"/>
      <c r="B58" s="54"/>
      <c r="C58" s="54"/>
      <c r="D58" s="54"/>
      <c r="F58" s="68"/>
      <c r="H58" s="68"/>
      <c r="J58" s="68"/>
    </row>
    <row r="59" spans="1:10" x14ac:dyDescent="0.65">
      <c r="A59" s="54"/>
      <c r="B59" s="54"/>
      <c r="C59" s="54"/>
      <c r="D59" s="54"/>
      <c r="F59" s="68"/>
      <c r="H59" s="68"/>
      <c r="J59" s="68"/>
    </row>
    <row r="60" spans="1:10" x14ac:dyDescent="0.65">
      <c r="A60" s="54"/>
      <c r="B60" s="54"/>
      <c r="C60" s="54"/>
      <c r="D60" s="54"/>
      <c r="F60" s="68"/>
      <c r="H60" s="68"/>
      <c r="J60" s="68"/>
    </row>
    <row r="61" spans="1:10" x14ac:dyDescent="0.65">
      <c r="A61" s="31"/>
      <c r="B61" s="31"/>
      <c r="C61" s="31"/>
      <c r="D61" s="31"/>
      <c r="F61" s="68"/>
      <c r="H61" s="68"/>
      <c r="J61" s="68"/>
    </row>
    <row r="62" spans="1:10" x14ac:dyDescent="0.65">
      <c r="A62" s="31"/>
      <c r="B62" s="31"/>
      <c r="C62" s="31"/>
      <c r="D62" s="31"/>
      <c r="F62" s="68"/>
      <c r="H62" s="68"/>
      <c r="J62" s="68"/>
    </row>
    <row r="63" spans="1:10" x14ac:dyDescent="0.65">
      <c r="A63" s="31"/>
      <c r="B63" s="31"/>
      <c r="C63" s="31"/>
      <c r="D63" s="31"/>
      <c r="F63" s="68"/>
      <c r="H63" s="68"/>
      <c r="J63" s="68"/>
    </row>
    <row r="64" spans="1:10" x14ac:dyDescent="0.65">
      <c r="A64" s="31"/>
      <c r="B64" s="31"/>
      <c r="C64" s="31"/>
      <c r="D64" s="31"/>
      <c r="F64" s="68"/>
      <c r="H64" s="68"/>
      <c r="J64" s="68"/>
    </row>
    <row r="65" spans="1:11" x14ac:dyDescent="0.65">
      <c r="A65" s="31"/>
      <c r="B65" s="31"/>
      <c r="C65" s="31"/>
      <c r="D65" s="31"/>
      <c r="F65" s="68"/>
      <c r="H65" s="68"/>
      <c r="J65" s="68"/>
    </row>
    <row r="66" spans="1:11" x14ac:dyDescent="0.65">
      <c r="A66" s="31"/>
      <c r="B66" s="31"/>
      <c r="C66" s="31"/>
      <c r="D66" s="31"/>
      <c r="F66" s="68"/>
      <c r="H66" s="68"/>
      <c r="J66" s="68"/>
    </row>
    <row r="67" spans="1:11" x14ac:dyDescent="0.65">
      <c r="A67" s="31"/>
      <c r="B67" s="31"/>
      <c r="C67" s="31"/>
      <c r="D67" s="31"/>
      <c r="F67" s="68"/>
      <c r="H67" s="68"/>
      <c r="J67" s="68"/>
    </row>
    <row r="68" spans="1:11" x14ac:dyDescent="0.65">
      <c r="A68" s="31"/>
      <c r="B68" s="31"/>
      <c r="C68" s="31"/>
      <c r="D68" s="31"/>
      <c r="F68" s="68"/>
      <c r="H68" s="68"/>
      <c r="J68" s="68"/>
    </row>
    <row r="69" spans="1:11" x14ac:dyDescent="0.65">
      <c r="A69" s="31"/>
      <c r="B69" s="31"/>
      <c r="C69" s="31"/>
      <c r="D69" s="31"/>
      <c r="F69" s="68"/>
      <c r="H69" s="68"/>
      <c r="J69" s="68"/>
    </row>
    <row r="70" spans="1:11" x14ac:dyDescent="0.65">
      <c r="A70" s="31"/>
      <c r="B70" s="31"/>
      <c r="C70" s="31"/>
      <c r="D70" s="31"/>
      <c r="F70" s="68"/>
      <c r="H70" s="68"/>
      <c r="J70" s="68"/>
    </row>
    <row r="71" spans="1:11" x14ac:dyDescent="0.65">
      <c r="A71" s="31"/>
      <c r="B71" s="31"/>
      <c r="C71" s="31"/>
      <c r="D71" s="31"/>
      <c r="F71" s="68"/>
      <c r="H71" s="68"/>
      <c r="J71" s="68"/>
    </row>
    <row r="72" spans="1:11" x14ac:dyDescent="0.65">
      <c r="A72" s="31"/>
      <c r="B72" s="31"/>
      <c r="C72" s="31"/>
      <c r="D72" s="31"/>
      <c r="F72" s="68"/>
      <c r="H72" s="68"/>
      <c r="J72" s="68"/>
    </row>
    <row r="73" spans="1:11" x14ac:dyDescent="0.65">
      <c r="A73" s="31"/>
      <c r="B73" s="31"/>
      <c r="C73" s="31"/>
      <c r="D73" s="31"/>
      <c r="F73" s="33"/>
      <c r="G73" s="32"/>
      <c r="H73" s="33"/>
      <c r="J73" s="33"/>
      <c r="K73" s="32"/>
    </row>
    <row r="74" spans="1:11" x14ac:dyDescent="0.65">
      <c r="A74" s="31"/>
      <c r="B74" s="31"/>
      <c r="C74" s="31"/>
      <c r="D74" s="31"/>
      <c r="F74" s="33"/>
      <c r="G74" s="32"/>
      <c r="H74" s="33"/>
      <c r="J74" s="33"/>
      <c r="K74" s="32"/>
    </row>
    <row r="75" spans="1:11" x14ac:dyDescent="0.65">
      <c r="A75" s="31"/>
      <c r="B75" s="31"/>
      <c r="C75" s="31"/>
      <c r="D75" s="31"/>
      <c r="F75" s="33"/>
      <c r="G75" s="32"/>
      <c r="H75" s="33"/>
      <c r="J75" s="33"/>
      <c r="K75" s="32"/>
    </row>
    <row r="76" spans="1:11" x14ac:dyDescent="0.65">
      <c r="A76" s="31"/>
      <c r="B76" s="31"/>
      <c r="C76" s="31"/>
      <c r="D76" s="31"/>
      <c r="F76" s="33"/>
      <c r="G76" s="32"/>
      <c r="H76" s="33"/>
      <c r="J76" s="33"/>
      <c r="K76" s="32"/>
    </row>
    <row r="77" spans="1:11" x14ac:dyDescent="0.65">
      <c r="A77" s="31"/>
      <c r="B77" s="31"/>
      <c r="C77" s="31"/>
      <c r="D77" s="31"/>
      <c r="F77" s="33"/>
      <c r="G77" s="32"/>
      <c r="H77" s="33"/>
      <c r="J77" s="33"/>
      <c r="K77" s="32"/>
    </row>
    <row r="78" spans="1:11" x14ac:dyDescent="0.65">
      <c r="A78" s="31"/>
      <c r="B78" s="31"/>
      <c r="C78" s="31"/>
      <c r="D78" s="31"/>
      <c r="F78" s="33"/>
      <c r="G78" s="32"/>
      <c r="H78" s="33"/>
      <c r="J78" s="33"/>
      <c r="K78" s="32"/>
    </row>
    <row r="79" spans="1:11" x14ac:dyDescent="0.65">
      <c r="A79" s="31"/>
      <c r="B79" s="31"/>
      <c r="C79" s="31"/>
      <c r="D79" s="31"/>
      <c r="F79" s="33"/>
      <c r="G79" s="32"/>
      <c r="H79" s="33"/>
      <c r="J79" s="33"/>
      <c r="K79" s="32"/>
    </row>
    <row r="80" spans="1:11" x14ac:dyDescent="0.65">
      <c r="A80" s="31"/>
      <c r="B80" s="31"/>
      <c r="C80" s="31"/>
      <c r="D80" s="31"/>
      <c r="F80" s="33"/>
      <c r="G80" s="32"/>
      <c r="H80" s="33"/>
      <c r="J80" s="33"/>
      <c r="K80" s="32"/>
    </row>
    <row r="81" spans="1:11" x14ac:dyDescent="0.65">
      <c r="A81" s="31"/>
      <c r="B81" s="31"/>
      <c r="C81" s="31"/>
      <c r="D81" s="31"/>
      <c r="F81" s="33"/>
      <c r="G81" s="32"/>
      <c r="H81" s="33"/>
      <c r="J81" s="33"/>
      <c r="K81" s="32"/>
    </row>
    <row r="82" spans="1:11" x14ac:dyDescent="0.65">
      <c r="A82" s="31"/>
      <c r="B82" s="31"/>
      <c r="C82" s="31"/>
      <c r="D82" s="31"/>
      <c r="F82" s="33"/>
      <c r="G82" s="32"/>
      <c r="H82" s="33"/>
      <c r="J82" s="33"/>
      <c r="K82" s="32"/>
    </row>
    <row r="83" spans="1:11" x14ac:dyDescent="0.65">
      <c r="A83" s="31"/>
      <c r="B83" s="31"/>
      <c r="C83" s="31"/>
      <c r="D83" s="31"/>
      <c r="F83" s="33"/>
      <c r="G83" s="32"/>
      <c r="H83" s="33"/>
      <c r="J83" s="33"/>
      <c r="K83" s="32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3622047244094499" header="0.39370078740157499" footer="0.23622047244094499"/>
  <pageSetup paperSize="9" scale="72" firstPageNumber="5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54"/>
  <sheetViews>
    <sheetView view="pageBreakPreview" topLeftCell="H1" zoomScale="60" zoomScaleNormal="46" workbookViewId="0">
      <selection activeCell="Z1" sqref="Z1:Z1048576"/>
    </sheetView>
  </sheetViews>
  <sheetFormatPr defaultColWidth="9.1796875" defaultRowHeight="23" x14ac:dyDescent="0.7"/>
  <cols>
    <col min="1" max="1" width="3.1796875" style="2" customWidth="1"/>
    <col min="2" max="2" width="3.54296875" style="2" customWidth="1"/>
    <col min="3" max="3" width="45.81640625" style="2" customWidth="1"/>
    <col min="4" max="4" width="9.1796875" style="2" customWidth="1"/>
    <col min="5" max="5" width="17" style="1" bestFit="1" customWidth="1"/>
    <col min="6" max="6" width="1.1796875" style="1" customWidth="1"/>
    <col min="7" max="7" width="18.7265625" style="1" bestFit="1" customWidth="1"/>
    <col min="8" max="8" width="1.1796875" style="1" customWidth="1"/>
    <col min="9" max="9" width="23.1796875" style="1" customWidth="1"/>
    <col min="10" max="10" width="1.1796875" style="1" customWidth="1"/>
    <col min="11" max="11" width="19.453125" style="1" bestFit="1" customWidth="1"/>
    <col min="12" max="12" width="1.1796875" style="1" customWidth="1"/>
    <col min="13" max="13" width="19.453125" style="1" customWidth="1"/>
    <col min="14" max="14" width="1.453125" style="1" customWidth="1"/>
    <col min="15" max="15" width="18.7265625" style="1" bestFit="1" customWidth="1"/>
    <col min="16" max="16" width="1.54296875" style="1" customWidth="1"/>
    <col min="17" max="17" width="15.54296875" style="1" customWidth="1"/>
    <col min="18" max="18" width="1.453125" style="1" customWidth="1"/>
    <col min="19" max="19" width="30.7265625" style="1" customWidth="1"/>
    <col min="20" max="20" width="1.453125" style="1" customWidth="1"/>
    <col min="21" max="21" width="17.81640625" style="1" customWidth="1"/>
    <col min="22" max="22" width="1.453125" style="1" customWidth="1"/>
    <col min="23" max="23" width="17.453125" style="1" bestFit="1" customWidth="1"/>
    <col min="24" max="24" width="1.453125" style="1" customWidth="1"/>
    <col min="25" max="25" width="18.7265625" style="1" bestFit="1" customWidth="1"/>
    <col min="26" max="26" width="16.453125" style="2" bestFit="1" customWidth="1"/>
    <col min="27" max="27" width="10.81640625" style="2" bestFit="1" customWidth="1"/>
    <col min="28" max="16384" width="9.1796875" style="2"/>
  </cols>
  <sheetData>
    <row r="1" spans="1:32" s="3" customFormat="1" x14ac:dyDescent="0.7">
      <c r="A1" s="175" t="s">
        <v>0</v>
      </c>
      <c r="B1" s="175"/>
      <c r="C1" s="175"/>
      <c r="D1" s="175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</row>
    <row r="2" spans="1:32" s="3" customFormat="1" x14ac:dyDescent="0.7">
      <c r="A2" s="176" t="s">
        <v>172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</row>
    <row r="3" spans="1:32" s="3" customFormat="1" x14ac:dyDescent="0.7">
      <c r="A3" s="175" t="s">
        <v>162</v>
      </c>
      <c r="B3" s="175"/>
      <c r="C3" s="175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</row>
    <row r="4" spans="1:32" s="3" customFormat="1" x14ac:dyDescent="0.7">
      <c r="A4" s="175" t="s">
        <v>1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</row>
    <row r="5" spans="1:32" s="3" customFormat="1" x14ac:dyDescent="0.7">
      <c r="A5" s="12"/>
      <c r="B5" s="12"/>
      <c r="C5" s="12"/>
      <c r="D5" s="12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9" t="s">
        <v>148</v>
      </c>
    </row>
    <row r="6" spans="1:32" x14ac:dyDescent="0.7">
      <c r="A6" s="4"/>
      <c r="B6" s="4"/>
      <c r="C6" s="4"/>
      <c r="D6" s="4"/>
      <c r="E6" s="20" t="s">
        <v>54</v>
      </c>
      <c r="F6" s="16"/>
      <c r="G6" s="20" t="s">
        <v>55</v>
      </c>
      <c r="H6" s="20"/>
      <c r="I6" s="20" t="s">
        <v>63</v>
      </c>
      <c r="J6" s="16"/>
      <c r="K6" s="173" t="s">
        <v>30</v>
      </c>
      <c r="L6" s="173"/>
      <c r="M6" s="173"/>
      <c r="N6" s="173"/>
      <c r="O6" s="173"/>
      <c r="P6" s="20"/>
      <c r="Q6" s="20" t="s">
        <v>99</v>
      </c>
      <c r="R6" s="16"/>
      <c r="S6" s="21" t="s">
        <v>35</v>
      </c>
      <c r="T6" s="16"/>
      <c r="U6" s="20" t="s">
        <v>37</v>
      </c>
      <c r="V6" s="16"/>
      <c r="W6" s="20" t="s">
        <v>56</v>
      </c>
      <c r="X6" s="16"/>
      <c r="Y6" s="173" t="s">
        <v>53</v>
      </c>
    </row>
    <row r="7" spans="1:32" ht="26.15" customHeight="1" x14ac:dyDescent="0.7">
      <c r="E7" s="15" t="s">
        <v>57</v>
      </c>
      <c r="F7" s="15"/>
      <c r="G7" s="15" t="s">
        <v>58</v>
      </c>
      <c r="H7" s="15"/>
      <c r="I7" s="15" t="s">
        <v>131</v>
      </c>
      <c r="J7" s="15"/>
      <c r="K7" s="177"/>
      <c r="L7" s="177"/>
      <c r="M7" s="177"/>
      <c r="N7" s="177"/>
      <c r="O7" s="177"/>
      <c r="P7" s="23"/>
      <c r="Q7" s="23"/>
      <c r="R7" s="15"/>
      <c r="S7" s="22" t="s">
        <v>117</v>
      </c>
      <c r="T7" s="15"/>
      <c r="U7" s="15" t="s">
        <v>59</v>
      </c>
      <c r="V7" s="15"/>
      <c r="W7" s="15" t="s">
        <v>60</v>
      </c>
      <c r="X7" s="15"/>
      <c r="Y7" s="174"/>
    </row>
    <row r="8" spans="1:32" ht="23.25" customHeight="1" x14ac:dyDescent="0.7">
      <c r="E8" s="15"/>
      <c r="F8" s="15"/>
      <c r="G8" s="15"/>
      <c r="H8" s="15"/>
      <c r="I8" s="15" t="s">
        <v>132</v>
      </c>
      <c r="J8" s="15"/>
      <c r="K8" s="16" t="s">
        <v>61</v>
      </c>
      <c r="L8" s="16"/>
      <c r="M8" s="16" t="s">
        <v>61</v>
      </c>
      <c r="N8" s="16"/>
      <c r="O8" s="16" t="s">
        <v>62</v>
      </c>
      <c r="P8" s="15"/>
      <c r="Q8" s="15"/>
      <c r="R8" s="15"/>
      <c r="S8" s="15" t="s">
        <v>118</v>
      </c>
      <c r="T8" s="15"/>
      <c r="U8" s="15"/>
      <c r="V8" s="15"/>
      <c r="W8" s="15"/>
      <c r="X8" s="15"/>
      <c r="Y8" s="15"/>
    </row>
    <row r="9" spans="1:32" ht="23.25" customHeight="1" x14ac:dyDescent="0.7">
      <c r="E9" s="15"/>
      <c r="F9" s="15"/>
      <c r="G9" s="15"/>
      <c r="H9" s="15"/>
      <c r="I9" s="15"/>
      <c r="J9" s="15"/>
      <c r="K9" s="15" t="s">
        <v>64</v>
      </c>
      <c r="L9" s="15"/>
      <c r="M9" s="15" t="s">
        <v>100</v>
      </c>
      <c r="N9" s="15"/>
      <c r="O9" s="15"/>
      <c r="P9" s="15"/>
      <c r="Q9" s="15"/>
      <c r="R9" s="15"/>
      <c r="S9" s="15" t="s">
        <v>119</v>
      </c>
      <c r="T9" s="15"/>
      <c r="U9" s="15"/>
      <c r="V9" s="15"/>
      <c r="W9" s="15"/>
      <c r="X9" s="15"/>
      <c r="Y9" s="15"/>
    </row>
    <row r="10" spans="1:32" ht="23.25" customHeight="1" x14ac:dyDescent="0.7"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 t="s">
        <v>121</v>
      </c>
      <c r="T10" s="15"/>
      <c r="U10" s="15"/>
      <c r="V10" s="15"/>
      <c r="W10" s="15"/>
      <c r="X10" s="15"/>
      <c r="Y10" s="15"/>
    </row>
    <row r="11" spans="1:32" x14ac:dyDescent="0.7">
      <c r="A11" s="6"/>
      <c r="B11" s="6"/>
      <c r="C11" s="6"/>
      <c r="D11" s="7" t="s">
        <v>3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 t="s">
        <v>120</v>
      </c>
      <c r="T11" s="24"/>
      <c r="U11" s="24"/>
      <c r="V11" s="24"/>
      <c r="W11" s="24"/>
      <c r="X11" s="24"/>
      <c r="Y11" s="24"/>
    </row>
    <row r="12" spans="1:32" ht="12.75" customHeight="1" x14ac:dyDescent="0.7">
      <c r="D12" s="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32" s="143" customFormat="1" x14ac:dyDescent="0.7">
      <c r="A13" s="142" t="s">
        <v>155</v>
      </c>
      <c r="E13" s="112">
        <v>300000000</v>
      </c>
      <c r="F13" s="112"/>
      <c r="G13" s="112">
        <v>1092894156.6300001</v>
      </c>
      <c r="H13" s="112"/>
      <c r="I13" s="112">
        <v>-353281220.69000006</v>
      </c>
      <c r="J13" s="112"/>
      <c r="K13" s="112">
        <v>29999999.999999996</v>
      </c>
      <c r="L13" s="112"/>
      <c r="M13" s="112">
        <v>21676000</v>
      </c>
      <c r="N13" s="112"/>
      <c r="O13" s="112">
        <v>900295358.03999996</v>
      </c>
      <c r="P13" s="112"/>
      <c r="Q13" s="112">
        <v>-21676000</v>
      </c>
      <c r="R13" s="112"/>
      <c r="S13" s="112">
        <v>75362158.400000006</v>
      </c>
      <c r="T13" s="112"/>
      <c r="U13" s="112">
        <v>2045270452.3800001</v>
      </c>
      <c r="V13" s="112"/>
      <c r="W13" s="112">
        <v>290484066.27999997</v>
      </c>
      <c r="X13" s="112"/>
      <c r="Y13" s="112">
        <f>+U13+W13</f>
        <v>2335754518.6599998</v>
      </c>
      <c r="Z13" s="151"/>
      <c r="AF13" s="144"/>
    </row>
    <row r="14" spans="1:32" s="143" customFormat="1" x14ac:dyDescent="0.7">
      <c r="A14" s="142" t="s">
        <v>185</v>
      </c>
      <c r="B14" s="142"/>
      <c r="C14" s="14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AF14" s="144"/>
    </row>
    <row r="15" spans="1:32" s="143" customFormat="1" x14ac:dyDescent="0.7">
      <c r="B15" s="143" t="s">
        <v>166</v>
      </c>
      <c r="E15" s="112">
        <v>0</v>
      </c>
      <c r="F15" s="112"/>
      <c r="G15" s="112">
        <v>0</v>
      </c>
      <c r="H15" s="112"/>
      <c r="I15" s="112">
        <v>0</v>
      </c>
      <c r="J15" s="112"/>
      <c r="K15" s="112">
        <v>0</v>
      </c>
      <c r="L15" s="112"/>
      <c r="M15" s="112">
        <v>0</v>
      </c>
      <c r="N15" s="112"/>
      <c r="O15" s="112">
        <f>+PL3m!E32</f>
        <v>115659336.01999997</v>
      </c>
      <c r="P15" s="112"/>
      <c r="Q15" s="112">
        <v>0</v>
      </c>
      <c r="R15" s="112"/>
      <c r="S15" s="112">
        <f>+PL3m!E25</f>
        <v>-52500000</v>
      </c>
      <c r="T15" s="112"/>
      <c r="U15" s="112">
        <f>SUM(E15:S15)</f>
        <v>63159336.019999966</v>
      </c>
      <c r="V15" s="112"/>
      <c r="W15" s="112">
        <f>+PL3m!E33</f>
        <v>-1394035.47</v>
      </c>
      <c r="X15" s="112"/>
      <c r="Y15" s="112">
        <f>+U15+W15</f>
        <v>61765300.549999967</v>
      </c>
      <c r="AF15" s="144"/>
    </row>
    <row r="16" spans="1:32" s="143" customFormat="1" x14ac:dyDescent="0.7">
      <c r="B16" s="143" t="s">
        <v>173</v>
      </c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AF16" s="144"/>
    </row>
    <row r="17" spans="1:32" s="143" customFormat="1" x14ac:dyDescent="0.7">
      <c r="C17" s="143" t="s">
        <v>174</v>
      </c>
      <c r="D17" s="146"/>
      <c r="E17" s="112">
        <v>0</v>
      </c>
      <c r="F17" s="112"/>
      <c r="G17" s="112">
        <v>0</v>
      </c>
      <c r="H17" s="112"/>
      <c r="I17" s="112">
        <v>0</v>
      </c>
      <c r="J17" s="112"/>
      <c r="K17" s="112">
        <v>0</v>
      </c>
      <c r="L17" s="112"/>
      <c r="M17" s="112">
        <v>0</v>
      </c>
      <c r="N17" s="112"/>
      <c r="O17" s="112">
        <v>0</v>
      </c>
      <c r="P17" s="112"/>
      <c r="Q17" s="112">
        <v>0</v>
      </c>
      <c r="R17" s="112"/>
      <c r="S17" s="112">
        <v>0</v>
      </c>
      <c r="T17" s="112"/>
      <c r="U17" s="112">
        <f>SUM(E17:S17)</f>
        <v>0</v>
      </c>
      <c r="V17" s="112"/>
      <c r="W17" s="112">
        <v>1800000</v>
      </c>
      <c r="X17" s="112"/>
      <c r="Y17" s="112">
        <f t="shared" ref="Y17:Y18" si="0">+U17+W17</f>
        <v>1800000</v>
      </c>
      <c r="AA17" s="147"/>
      <c r="AF17" s="144"/>
    </row>
    <row r="18" spans="1:32" s="143" customFormat="1" x14ac:dyDescent="0.7">
      <c r="B18" s="143" t="s">
        <v>139</v>
      </c>
      <c r="D18" s="146"/>
      <c r="E18" s="112">
        <v>0</v>
      </c>
      <c r="F18" s="112"/>
      <c r="G18" s="112">
        <v>0</v>
      </c>
      <c r="H18" s="112"/>
      <c r="I18" s="112">
        <v>11584.06</v>
      </c>
      <c r="J18" s="112"/>
      <c r="K18" s="112">
        <v>0</v>
      </c>
      <c r="L18" s="112"/>
      <c r="M18" s="112">
        <v>0</v>
      </c>
      <c r="N18" s="112"/>
      <c r="O18" s="112">
        <v>0</v>
      </c>
      <c r="P18" s="112"/>
      <c r="Q18" s="112">
        <v>0</v>
      </c>
      <c r="R18" s="112"/>
      <c r="S18" s="112">
        <v>0</v>
      </c>
      <c r="T18" s="112"/>
      <c r="U18" s="112">
        <f>SUM(E18:S18)</f>
        <v>11584.06</v>
      </c>
      <c r="V18" s="112"/>
      <c r="W18" s="112">
        <f>-U18</f>
        <v>-11584.06</v>
      </c>
      <c r="X18" s="112"/>
      <c r="Y18" s="112">
        <f t="shared" si="0"/>
        <v>0</v>
      </c>
      <c r="AF18" s="144"/>
    </row>
    <row r="19" spans="1:32" s="143" customFormat="1" x14ac:dyDescent="0.7">
      <c r="B19" s="143" t="s">
        <v>186</v>
      </c>
      <c r="E19" s="148">
        <f>SUM(E15:E18)</f>
        <v>0</v>
      </c>
      <c r="F19" s="112"/>
      <c r="G19" s="148">
        <f>SUM(G15:G18)</f>
        <v>0</v>
      </c>
      <c r="H19" s="112"/>
      <c r="I19" s="148">
        <f>SUM(I15:I18)</f>
        <v>11584.06</v>
      </c>
      <c r="J19" s="112"/>
      <c r="K19" s="148">
        <f>SUM(K15:K18)</f>
        <v>0</v>
      </c>
      <c r="L19" s="112">
        <f>SUM(L15)</f>
        <v>0</v>
      </c>
      <c r="M19" s="148">
        <f>SUM(M15:M18)</f>
        <v>0</v>
      </c>
      <c r="N19" s="112"/>
      <c r="O19" s="148">
        <f>SUM(O15:O18)</f>
        <v>115659336.01999997</v>
      </c>
      <c r="P19" s="112"/>
      <c r="Q19" s="148">
        <f>SUM(Q15:Q18)</f>
        <v>0</v>
      </c>
      <c r="R19" s="112"/>
      <c r="S19" s="148">
        <f>SUM(S15:S18)</f>
        <v>-52500000</v>
      </c>
      <c r="T19" s="112"/>
      <c r="U19" s="148">
        <f>SUM(U15:U18)</f>
        <v>63170920.079999968</v>
      </c>
      <c r="V19" s="112"/>
      <c r="W19" s="148">
        <f>SUM(W15:W18)</f>
        <v>394380.47000000003</v>
      </c>
      <c r="X19" s="112"/>
      <c r="Y19" s="148">
        <f>SUM(Y15:Y18)</f>
        <v>63565300.549999967</v>
      </c>
      <c r="AF19" s="144"/>
    </row>
    <row r="20" spans="1:32" s="143" customFormat="1" ht="23.5" thickBot="1" x14ac:dyDescent="0.75">
      <c r="A20" s="142" t="s">
        <v>156</v>
      </c>
      <c r="B20" s="142"/>
      <c r="C20" s="142"/>
      <c r="E20" s="149">
        <f>+E13+E19</f>
        <v>300000000</v>
      </c>
      <c r="F20" s="112"/>
      <c r="G20" s="149">
        <f>+G13+G19</f>
        <v>1092894156.6300001</v>
      </c>
      <c r="H20" s="112"/>
      <c r="I20" s="149">
        <f>+I13+I19</f>
        <v>-353269636.63000005</v>
      </c>
      <c r="J20" s="112"/>
      <c r="K20" s="149">
        <f>+K13+K19</f>
        <v>29999999.999999996</v>
      </c>
      <c r="L20" s="112" t="e">
        <f>+L13+L19+#REF!</f>
        <v>#REF!</v>
      </c>
      <c r="M20" s="149">
        <f>+M13+M19</f>
        <v>21676000</v>
      </c>
      <c r="N20" s="112"/>
      <c r="O20" s="149">
        <f>+O13+O19</f>
        <v>1015954694.0599999</v>
      </c>
      <c r="P20" s="112"/>
      <c r="Q20" s="149">
        <f>+Q13+Q19</f>
        <v>-21676000</v>
      </c>
      <c r="R20" s="112"/>
      <c r="S20" s="149">
        <f>+S13+S19</f>
        <v>22862158.400000006</v>
      </c>
      <c r="T20" s="112"/>
      <c r="U20" s="149">
        <f>+U13+U19</f>
        <v>2108441372.46</v>
      </c>
      <c r="V20" s="112"/>
      <c r="W20" s="149">
        <f>+W13+W19</f>
        <v>290878446.75</v>
      </c>
      <c r="X20" s="112"/>
      <c r="Y20" s="149">
        <f>+Y13+Y19</f>
        <v>2399319819.21</v>
      </c>
      <c r="Z20" s="109"/>
      <c r="AA20" s="147"/>
      <c r="AF20" s="144"/>
    </row>
    <row r="21" spans="1:32" s="143" customFormat="1" ht="11.15" customHeight="1" thickTop="1" x14ac:dyDescent="0.7">
      <c r="B21" s="142"/>
      <c r="C21" s="150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AF21" s="144"/>
    </row>
    <row r="22" spans="1:32" s="143" customFormat="1" x14ac:dyDescent="0.7">
      <c r="A22" s="142" t="s">
        <v>125</v>
      </c>
      <c r="B22" s="142"/>
      <c r="C22" s="142"/>
      <c r="E22" s="112">
        <v>300000000</v>
      </c>
      <c r="F22" s="112"/>
      <c r="G22" s="112">
        <v>1092894156.6300001</v>
      </c>
      <c r="H22" s="112"/>
      <c r="I22" s="112">
        <v>-353319000.38000005</v>
      </c>
      <c r="J22" s="112"/>
      <c r="K22" s="112">
        <v>29999999.999999996</v>
      </c>
      <c r="L22" s="112"/>
      <c r="M22" s="112">
        <v>21676000</v>
      </c>
      <c r="N22" s="112"/>
      <c r="O22" s="112">
        <v>917905842.59878492</v>
      </c>
      <c r="P22" s="112"/>
      <c r="Q22" s="112">
        <v>-21676000</v>
      </c>
      <c r="R22" s="112"/>
      <c r="S22" s="112">
        <v>255362158.40000001</v>
      </c>
      <c r="T22" s="112"/>
      <c r="U22" s="112">
        <v>2242843157.248785</v>
      </c>
      <c r="V22" s="112"/>
      <c r="W22" s="112">
        <v>81936707.239999995</v>
      </c>
      <c r="X22" s="112"/>
      <c r="Y22" s="112">
        <v>2324779864.4887848</v>
      </c>
      <c r="Z22" s="151"/>
      <c r="AA22" s="147"/>
      <c r="AF22" s="144"/>
    </row>
    <row r="23" spans="1:32" s="143" customFormat="1" x14ac:dyDescent="0.7">
      <c r="A23" s="142" t="s">
        <v>185</v>
      </c>
      <c r="B23" s="142"/>
      <c r="C23" s="14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AF23" s="144"/>
    </row>
    <row r="24" spans="1:32" s="143" customFormat="1" x14ac:dyDescent="0.7">
      <c r="B24" s="143" t="s">
        <v>166</v>
      </c>
      <c r="E24" s="112">
        <v>0</v>
      </c>
      <c r="F24" s="112"/>
      <c r="G24" s="112">
        <v>0</v>
      </c>
      <c r="H24" s="112"/>
      <c r="I24" s="112">
        <v>0</v>
      </c>
      <c r="J24" s="112"/>
      <c r="K24" s="112">
        <v>0</v>
      </c>
      <c r="L24" s="112"/>
      <c r="M24" s="112">
        <v>0</v>
      </c>
      <c r="N24" s="112"/>
      <c r="O24" s="112">
        <f>+PL3m!G32</f>
        <v>106396962.48055995</v>
      </c>
      <c r="P24" s="112"/>
      <c r="Q24" s="112">
        <v>0</v>
      </c>
      <c r="R24" s="112"/>
      <c r="S24" s="112">
        <v>-5000000</v>
      </c>
      <c r="T24" s="112"/>
      <c r="U24" s="112">
        <f t="shared" ref="U24:U26" si="1">SUM(E24:S24)</f>
        <v>101396962.48055995</v>
      </c>
      <c r="V24" s="112"/>
      <c r="W24" s="112">
        <v>-255771</v>
      </c>
      <c r="X24" s="112"/>
      <c r="Y24" s="112">
        <f>+U24+W24</f>
        <v>101141191.48055995</v>
      </c>
      <c r="Z24" s="145"/>
      <c r="AA24" s="147"/>
      <c r="AF24" s="144"/>
    </row>
    <row r="25" spans="1:32" s="143" customFormat="1" x14ac:dyDescent="0.7">
      <c r="B25" s="143" t="s">
        <v>173</v>
      </c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45"/>
      <c r="AA25" s="147"/>
      <c r="AF25" s="144"/>
    </row>
    <row r="26" spans="1:32" s="143" customFormat="1" x14ac:dyDescent="0.7">
      <c r="C26" s="143" t="s">
        <v>174</v>
      </c>
      <c r="E26" s="112">
        <v>0</v>
      </c>
      <c r="F26" s="112"/>
      <c r="G26" s="112">
        <v>0</v>
      </c>
      <c r="H26" s="112"/>
      <c r="I26" s="112">
        <v>0</v>
      </c>
      <c r="J26" s="112"/>
      <c r="K26" s="112">
        <v>0</v>
      </c>
      <c r="L26" s="112"/>
      <c r="M26" s="112">
        <v>0</v>
      </c>
      <c r="N26" s="112"/>
      <c r="O26" s="112">
        <v>0</v>
      </c>
      <c r="P26" s="112"/>
      <c r="Q26" s="112">
        <v>0</v>
      </c>
      <c r="R26" s="112"/>
      <c r="S26" s="112">
        <v>0</v>
      </c>
      <c r="T26" s="112"/>
      <c r="U26" s="112">
        <f t="shared" si="1"/>
        <v>0</v>
      </c>
      <c r="V26" s="112"/>
      <c r="W26" s="112">
        <v>28000000</v>
      </c>
      <c r="X26" s="112"/>
      <c r="Y26" s="112">
        <f>+U26+W26</f>
        <v>28000000</v>
      </c>
      <c r="AF26" s="144"/>
    </row>
    <row r="27" spans="1:32" s="143" customFormat="1" x14ac:dyDescent="0.7">
      <c r="B27" s="143" t="s">
        <v>186</v>
      </c>
      <c r="E27" s="148">
        <f>SUM(E24:E26)</f>
        <v>0</v>
      </c>
      <c r="F27" s="112"/>
      <c r="G27" s="148">
        <f>SUM(G24:G26)</f>
        <v>0</v>
      </c>
      <c r="H27" s="112"/>
      <c r="I27" s="148">
        <f>SUM(I24:I26)</f>
        <v>0</v>
      </c>
      <c r="J27" s="112"/>
      <c r="K27" s="148">
        <f>SUM(K24:K26)</f>
        <v>0</v>
      </c>
      <c r="L27" s="112"/>
      <c r="M27" s="148">
        <f>SUM(M24:M26)</f>
        <v>0</v>
      </c>
      <c r="N27" s="112"/>
      <c r="O27" s="148">
        <f>SUM(O24:O26)</f>
        <v>106396962.48055995</v>
      </c>
      <c r="P27" s="112"/>
      <c r="Q27" s="148">
        <f>SUM(Q24:Q26)</f>
        <v>0</v>
      </c>
      <c r="R27" s="112"/>
      <c r="S27" s="148">
        <f>SUM(S24:S26)</f>
        <v>-5000000</v>
      </c>
      <c r="T27" s="112"/>
      <c r="U27" s="148">
        <f>SUM(U24:U26)</f>
        <v>101396962.48055995</v>
      </c>
      <c r="V27" s="112"/>
      <c r="W27" s="148">
        <f>SUM(W24:W26)</f>
        <v>27744229</v>
      </c>
      <c r="X27" s="112"/>
      <c r="Y27" s="148">
        <f>SUM(Y24:Y26)</f>
        <v>129141191.48055995</v>
      </c>
      <c r="AF27" s="144"/>
    </row>
    <row r="28" spans="1:32" s="143" customFormat="1" ht="23.5" thickBot="1" x14ac:dyDescent="0.75">
      <c r="A28" s="142" t="s">
        <v>159</v>
      </c>
      <c r="B28" s="142"/>
      <c r="C28" s="150"/>
      <c r="E28" s="149">
        <f>+E22+E27</f>
        <v>300000000</v>
      </c>
      <c r="F28" s="112"/>
      <c r="G28" s="149">
        <f>+G22+G27</f>
        <v>1092894156.6300001</v>
      </c>
      <c r="H28" s="112"/>
      <c r="I28" s="149">
        <f>+I22+I27</f>
        <v>-353319000.38000005</v>
      </c>
      <c r="J28" s="112"/>
      <c r="K28" s="149">
        <f>+K22+K27</f>
        <v>29999999.999999996</v>
      </c>
      <c r="L28" s="112"/>
      <c r="M28" s="149">
        <f>+M22+M27</f>
        <v>21676000</v>
      </c>
      <c r="N28" s="112"/>
      <c r="O28" s="149">
        <f>+O22+O27</f>
        <v>1024302805.0793449</v>
      </c>
      <c r="P28" s="112"/>
      <c r="Q28" s="149">
        <f>+Q22+Q27</f>
        <v>-21676000</v>
      </c>
      <c r="R28" s="112"/>
      <c r="S28" s="149">
        <f>+S22+S27</f>
        <v>250362158.40000001</v>
      </c>
      <c r="T28" s="112"/>
      <c r="U28" s="149">
        <f>+U22+U27</f>
        <v>2344240119.7293448</v>
      </c>
      <c r="V28" s="112"/>
      <c r="W28" s="149">
        <f>+W22+W27</f>
        <v>109680936.23999999</v>
      </c>
      <c r="X28" s="112"/>
      <c r="Y28" s="149">
        <f>+Y22+Y27</f>
        <v>2453921055.9693446</v>
      </c>
      <c r="Z28" s="151"/>
      <c r="AF28" s="144"/>
    </row>
    <row r="29" spans="1:32" ht="23.5" thickTop="1" x14ac:dyDescent="0.7">
      <c r="A29" s="3"/>
      <c r="B29" s="9"/>
      <c r="C29" s="10"/>
      <c r="E29" s="15"/>
      <c r="F29" s="14"/>
      <c r="G29" s="14"/>
      <c r="H29" s="14"/>
      <c r="I29" s="15"/>
      <c r="J29" s="14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AF29" s="8"/>
    </row>
    <row r="30" spans="1:32" x14ac:dyDescent="0.7">
      <c r="A30" s="3"/>
      <c r="B30" s="9"/>
      <c r="C30" s="9"/>
      <c r="E30" s="15"/>
      <c r="F30" s="14"/>
      <c r="G30" s="15"/>
      <c r="H30" s="15"/>
      <c r="I30" s="15"/>
      <c r="J30" s="14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27" t="s">
        <v>157</v>
      </c>
      <c r="Z30" s="1"/>
      <c r="AA30" s="11"/>
      <c r="AF30" s="8"/>
    </row>
    <row r="54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rintOptions horizontalCentered="1"/>
  <pageMargins left="0.43307086614173201" right="0.196850393700787" top="0.66929133858267698" bottom="0.23622047244094499" header="0.39370078740157499" footer="0.23622047244094499"/>
  <pageSetup paperSize="9" scale="52" firstPageNumber="6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49"/>
  <sheetViews>
    <sheetView view="pageBreakPreview" topLeftCell="A19" zoomScale="60" zoomScaleNormal="51" workbookViewId="0">
      <selection activeCell="T4" sqref="T1:T1048576"/>
    </sheetView>
  </sheetViews>
  <sheetFormatPr defaultColWidth="9.1796875" defaultRowHeight="23" x14ac:dyDescent="0.7"/>
  <cols>
    <col min="1" max="1" width="3.1796875" style="2" customWidth="1"/>
    <col min="2" max="2" width="3.54296875" style="2" customWidth="1"/>
    <col min="3" max="3" width="32" style="2" customWidth="1"/>
    <col min="4" max="4" width="9.1796875" style="2" customWidth="1"/>
    <col min="5" max="5" width="14.81640625" style="1" bestFit="1" customWidth="1"/>
    <col min="6" max="6" width="1.54296875" style="1" customWidth="1"/>
    <col min="7" max="7" width="16.7265625" style="1" customWidth="1"/>
    <col min="8" max="8" width="1.54296875" style="1" customWidth="1"/>
    <col min="9" max="9" width="19.453125" style="1" bestFit="1" customWidth="1"/>
    <col min="10" max="10" width="1.54296875" style="1" customWidth="1"/>
    <col min="11" max="11" width="19.453125" style="1" customWidth="1"/>
    <col min="12" max="12" width="1.453125" style="1" customWidth="1"/>
    <col min="13" max="13" width="16.54296875" style="1" customWidth="1"/>
    <col min="14" max="14" width="1.54296875" style="1" customWidth="1"/>
    <col min="15" max="15" width="16.54296875" style="1" customWidth="1"/>
    <col min="16" max="16" width="1.81640625" style="1" customWidth="1"/>
    <col min="17" max="17" width="28.7265625" style="1" customWidth="1"/>
    <col min="18" max="18" width="1.453125" style="1" customWidth="1"/>
    <col min="19" max="19" width="18.453125" style="1" customWidth="1"/>
    <col min="20" max="20" width="15.453125" style="2" bestFit="1" customWidth="1"/>
    <col min="21" max="21" width="11.54296875" style="2" bestFit="1" customWidth="1"/>
    <col min="22" max="16384" width="9.1796875" style="2"/>
  </cols>
  <sheetData>
    <row r="1" spans="1:26" s="3" customFormat="1" x14ac:dyDescent="0.7">
      <c r="A1" s="175" t="s">
        <v>0</v>
      </c>
      <c r="B1" s="175"/>
      <c r="C1" s="175"/>
      <c r="D1" s="175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26" s="3" customFormat="1" x14ac:dyDescent="0.7">
      <c r="A2" s="176" t="s">
        <v>172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26" s="3" customFormat="1" x14ac:dyDescent="0.7">
      <c r="A3" s="175" t="str">
        <f>+'CE-Conso'!A3:Y3</f>
        <v>สำหรับงวดสามเดือน สิ้นสุดวันที่ 31 มีนาคม 2567</v>
      </c>
      <c r="B3" s="175"/>
      <c r="C3" s="175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</row>
    <row r="4" spans="1:26" s="3" customFormat="1" x14ac:dyDescent="0.7">
      <c r="A4" s="175" t="s">
        <v>2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</row>
    <row r="5" spans="1:26" s="3" customFormat="1" x14ac:dyDescent="0.7">
      <c r="A5" s="12"/>
      <c r="B5" s="12"/>
      <c r="C5" s="12"/>
      <c r="D5" s="12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9" t="s">
        <v>148</v>
      </c>
    </row>
    <row r="6" spans="1:26" x14ac:dyDescent="0.7">
      <c r="A6" s="4"/>
      <c r="B6" s="4"/>
      <c r="C6" s="4"/>
      <c r="D6" s="4"/>
      <c r="E6" s="16" t="s">
        <v>54</v>
      </c>
      <c r="F6" s="16"/>
      <c r="G6" s="16" t="s">
        <v>55</v>
      </c>
      <c r="H6" s="16"/>
      <c r="I6" s="178" t="s">
        <v>30</v>
      </c>
      <c r="J6" s="178"/>
      <c r="K6" s="178"/>
      <c r="L6" s="178"/>
      <c r="M6" s="178"/>
      <c r="N6" s="16"/>
      <c r="O6" s="16" t="s">
        <v>99</v>
      </c>
      <c r="P6" s="16"/>
      <c r="Q6" s="25" t="s">
        <v>101</v>
      </c>
      <c r="R6" s="16"/>
      <c r="S6" s="173" t="s">
        <v>53</v>
      </c>
    </row>
    <row r="7" spans="1:26" x14ac:dyDescent="0.7">
      <c r="E7" s="15" t="s">
        <v>57</v>
      </c>
      <c r="F7" s="15"/>
      <c r="G7" s="15" t="s">
        <v>58</v>
      </c>
      <c r="H7" s="15"/>
      <c r="I7" s="179"/>
      <c r="J7" s="179"/>
      <c r="K7" s="179"/>
      <c r="L7" s="179"/>
      <c r="M7" s="179"/>
      <c r="N7" s="15"/>
      <c r="O7" s="15"/>
      <c r="P7" s="15"/>
      <c r="Q7" s="26" t="s">
        <v>102</v>
      </c>
      <c r="R7" s="15"/>
      <c r="S7" s="174"/>
    </row>
    <row r="8" spans="1:26" x14ac:dyDescent="0.7">
      <c r="E8" s="15"/>
      <c r="F8" s="15"/>
      <c r="G8" s="15"/>
      <c r="H8" s="15"/>
      <c r="I8" s="15" t="s">
        <v>61</v>
      </c>
      <c r="J8" s="15"/>
      <c r="K8" s="15" t="s">
        <v>61</v>
      </c>
      <c r="L8" s="15"/>
      <c r="M8" s="15" t="s">
        <v>62</v>
      </c>
      <c r="N8" s="15"/>
      <c r="O8" s="15"/>
      <c r="P8" s="15"/>
      <c r="Q8" s="22" t="s">
        <v>117</v>
      </c>
      <c r="R8" s="15"/>
      <c r="S8" s="23"/>
    </row>
    <row r="9" spans="1:26" ht="23.25" customHeight="1" x14ac:dyDescent="0.7">
      <c r="E9" s="18"/>
      <c r="F9" s="15"/>
      <c r="G9" s="18"/>
      <c r="H9" s="15"/>
      <c r="I9" s="15" t="s">
        <v>64</v>
      </c>
      <c r="J9" s="15"/>
      <c r="K9" s="15" t="s">
        <v>100</v>
      </c>
      <c r="L9" s="15"/>
      <c r="M9" s="15"/>
      <c r="N9" s="15"/>
      <c r="O9" s="15"/>
      <c r="P9" s="15"/>
      <c r="Q9" s="15" t="s">
        <v>118</v>
      </c>
      <c r="R9" s="15"/>
      <c r="S9" s="15"/>
    </row>
    <row r="10" spans="1:26" ht="23.25" customHeight="1" x14ac:dyDescent="0.7"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 t="s">
        <v>119</v>
      </c>
      <c r="R10" s="15"/>
      <c r="S10" s="15"/>
    </row>
    <row r="11" spans="1:26" ht="23.25" customHeight="1" x14ac:dyDescent="0.7"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 t="s">
        <v>121</v>
      </c>
      <c r="R11" s="15"/>
      <c r="S11" s="15"/>
    </row>
    <row r="12" spans="1:26" x14ac:dyDescent="0.7">
      <c r="A12" s="6"/>
      <c r="B12" s="6"/>
      <c r="C12" s="6"/>
      <c r="D12" s="7" t="s">
        <v>3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 t="s">
        <v>120</v>
      </c>
      <c r="R12" s="24"/>
      <c r="S12" s="24"/>
    </row>
    <row r="13" spans="1:26" ht="8.15" customHeight="1" x14ac:dyDescent="0.7">
      <c r="A13" s="3"/>
      <c r="B13" s="9"/>
      <c r="C13" s="10"/>
      <c r="E13" s="15"/>
      <c r="F13" s="14"/>
      <c r="G13" s="14"/>
      <c r="H13" s="14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3"/>
      <c r="Z13" s="8"/>
    </row>
    <row r="14" spans="1:26" s="143" customFormat="1" x14ac:dyDescent="0.7">
      <c r="A14" s="142" t="s">
        <v>155</v>
      </c>
      <c r="E14" s="112">
        <v>300000000</v>
      </c>
      <c r="F14" s="112"/>
      <c r="G14" s="112">
        <v>1092894156.6300001</v>
      </c>
      <c r="H14" s="112"/>
      <c r="I14" s="112">
        <v>30000000</v>
      </c>
      <c r="J14" s="112"/>
      <c r="K14" s="112">
        <v>21676000</v>
      </c>
      <c r="L14" s="112"/>
      <c r="M14" s="112">
        <v>529796505.60999978</v>
      </c>
      <c r="N14" s="112"/>
      <c r="O14" s="112">
        <v>-21676000</v>
      </c>
      <c r="P14" s="112"/>
      <c r="Q14" s="112">
        <v>75362158.400000006</v>
      </c>
      <c r="R14" s="112"/>
      <c r="S14" s="112">
        <f>SUM(E14:Q14)</f>
        <v>2028052820.6399999</v>
      </c>
      <c r="T14" s="151"/>
      <c r="Z14" s="144"/>
    </row>
    <row r="15" spans="1:26" s="143" customFormat="1" x14ac:dyDescent="0.7">
      <c r="A15" s="142" t="s">
        <v>185</v>
      </c>
      <c r="B15" s="142"/>
      <c r="C15" s="14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Z15" s="144"/>
    </row>
    <row r="16" spans="1:26" s="143" customFormat="1" x14ac:dyDescent="0.7">
      <c r="B16" s="143" t="s">
        <v>166</v>
      </c>
      <c r="E16" s="112">
        <v>0</v>
      </c>
      <c r="F16" s="112"/>
      <c r="G16" s="112">
        <v>0</v>
      </c>
      <c r="H16" s="112"/>
      <c r="I16" s="112">
        <v>0</v>
      </c>
      <c r="J16" s="112"/>
      <c r="K16" s="112">
        <v>0</v>
      </c>
      <c r="L16" s="112"/>
      <c r="M16" s="112">
        <f>+PL3m!I21</f>
        <v>109459443.9300001</v>
      </c>
      <c r="N16" s="112"/>
      <c r="O16" s="112">
        <v>0</v>
      </c>
      <c r="P16" s="112"/>
      <c r="Q16" s="112">
        <f>+PL3m!I25</f>
        <v>-52500000</v>
      </c>
      <c r="R16" s="112"/>
      <c r="S16" s="112">
        <f>SUM(E16:Q16)</f>
        <v>56959443.930000097</v>
      </c>
      <c r="Z16" s="144"/>
    </row>
    <row r="17" spans="1:26" s="143" customFormat="1" x14ac:dyDescent="0.7">
      <c r="B17" s="143" t="s">
        <v>186</v>
      </c>
      <c r="E17" s="148">
        <f>SUM(E16:E16)</f>
        <v>0</v>
      </c>
      <c r="F17" s="112"/>
      <c r="G17" s="148">
        <f>SUM(G16:G16)</f>
        <v>0</v>
      </c>
      <c r="H17" s="112"/>
      <c r="I17" s="148">
        <f>SUM(I16:I16)</f>
        <v>0</v>
      </c>
      <c r="J17" s="112"/>
      <c r="K17" s="148">
        <f>SUM(K16:K16)</f>
        <v>0</v>
      </c>
      <c r="L17" s="112"/>
      <c r="M17" s="148">
        <f>SUM(M16:M16)</f>
        <v>109459443.9300001</v>
      </c>
      <c r="N17" s="112"/>
      <c r="O17" s="148">
        <f>SUM(O16:O16)</f>
        <v>0</v>
      </c>
      <c r="P17" s="112"/>
      <c r="Q17" s="148">
        <f>SUM(Q16:Q16)</f>
        <v>-52500000</v>
      </c>
      <c r="R17" s="112"/>
      <c r="S17" s="148">
        <f>SUM(S16:S16)</f>
        <v>56959443.930000097</v>
      </c>
      <c r="T17" s="147"/>
      <c r="Z17" s="144"/>
    </row>
    <row r="18" spans="1:26" s="143" customFormat="1" ht="23.5" thickBot="1" x14ac:dyDescent="0.75">
      <c r="A18" s="142" t="s">
        <v>156</v>
      </c>
      <c r="B18" s="142"/>
      <c r="C18" s="142"/>
      <c r="E18" s="149">
        <f>+E14+E17</f>
        <v>300000000</v>
      </c>
      <c r="F18" s="112"/>
      <c r="G18" s="149">
        <f>+G14+G17</f>
        <v>1092894156.6300001</v>
      </c>
      <c r="H18" s="112"/>
      <c r="I18" s="149">
        <f>+I14+I17</f>
        <v>30000000</v>
      </c>
      <c r="J18" s="112"/>
      <c r="K18" s="149">
        <f>+K14+K17</f>
        <v>21676000</v>
      </c>
      <c r="L18" s="112"/>
      <c r="M18" s="149">
        <f>+M14+M17</f>
        <v>639255949.53999984</v>
      </c>
      <c r="N18" s="112"/>
      <c r="O18" s="149">
        <f>+O14+O17</f>
        <v>-21676000</v>
      </c>
      <c r="P18" s="112"/>
      <c r="Q18" s="149">
        <f>+Q14+Q17</f>
        <v>22862158.400000006</v>
      </c>
      <c r="R18" s="112"/>
      <c r="S18" s="149">
        <f>+S14+S17</f>
        <v>2085012264.5699999</v>
      </c>
      <c r="T18" s="151"/>
      <c r="Z18" s="144"/>
    </row>
    <row r="19" spans="1:26" s="143" customFormat="1" ht="12.75" customHeight="1" thickTop="1" x14ac:dyDescent="0.7"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Z19" s="144"/>
    </row>
    <row r="20" spans="1:26" s="143" customFormat="1" x14ac:dyDescent="0.7">
      <c r="A20" s="142" t="s">
        <v>125</v>
      </c>
      <c r="B20" s="142"/>
      <c r="C20" s="142"/>
      <c r="E20" s="112">
        <v>300000000</v>
      </c>
      <c r="F20" s="112"/>
      <c r="G20" s="112">
        <v>1092894156.6300001</v>
      </c>
      <c r="H20" s="112"/>
      <c r="I20" s="112">
        <v>30000000</v>
      </c>
      <c r="J20" s="112"/>
      <c r="K20" s="112">
        <v>21676000</v>
      </c>
      <c r="L20" s="112"/>
      <c r="M20" s="112">
        <v>360371630.12999988</v>
      </c>
      <c r="N20" s="112"/>
      <c r="O20" s="112">
        <v>-21676000</v>
      </c>
      <c r="P20" s="112"/>
      <c r="Q20" s="112">
        <v>255362158.40000001</v>
      </c>
      <c r="R20" s="112"/>
      <c r="S20" s="112">
        <f>SUM(E20:Q20)</f>
        <v>2038627945.1600001</v>
      </c>
      <c r="T20" s="151"/>
      <c r="Z20" s="144"/>
    </row>
    <row r="21" spans="1:26" s="143" customFormat="1" x14ac:dyDescent="0.7">
      <c r="A21" s="142" t="s">
        <v>185</v>
      </c>
      <c r="B21" s="142"/>
      <c r="C21" s="14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Z21" s="144"/>
    </row>
    <row r="22" spans="1:26" s="143" customFormat="1" x14ac:dyDescent="0.7">
      <c r="B22" s="143" t="s">
        <v>166</v>
      </c>
      <c r="E22" s="112">
        <v>0</v>
      </c>
      <c r="F22" s="112"/>
      <c r="G22" s="112">
        <v>0</v>
      </c>
      <c r="H22" s="112"/>
      <c r="I22" s="112">
        <v>0</v>
      </c>
      <c r="J22" s="112"/>
      <c r="K22" s="112">
        <v>0</v>
      </c>
      <c r="L22" s="112"/>
      <c r="M22" s="152">
        <f>+PL3m!K21</f>
        <v>103158114.22999993</v>
      </c>
      <c r="N22" s="112"/>
      <c r="O22" s="112">
        <v>0</v>
      </c>
      <c r="P22" s="112"/>
      <c r="Q22" s="112">
        <f>PL3m!K25</f>
        <v>-5000000</v>
      </c>
      <c r="R22" s="112"/>
      <c r="S22" s="112">
        <f>SUM(E22:Q22)</f>
        <v>98158114.22999993</v>
      </c>
      <c r="Z22" s="144"/>
    </row>
    <row r="23" spans="1:26" s="143" customFormat="1" x14ac:dyDescent="0.7">
      <c r="B23" s="143" t="s">
        <v>186</v>
      </c>
      <c r="E23" s="148">
        <f>SUM(E22:E22)</f>
        <v>0</v>
      </c>
      <c r="F23" s="112"/>
      <c r="G23" s="148">
        <f>SUM(G22:G22)</f>
        <v>0</v>
      </c>
      <c r="H23" s="112"/>
      <c r="I23" s="148">
        <f>SUM(I22:I22)</f>
        <v>0</v>
      </c>
      <c r="J23" s="112"/>
      <c r="K23" s="148">
        <f>SUM(K22:K22)</f>
        <v>0</v>
      </c>
      <c r="L23" s="112"/>
      <c r="M23" s="148">
        <f>SUM(M22:M22)</f>
        <v>103158114.22999993</v>
      </c>
      <c r="N23" s="112"/>
      <c r="O23" s="148">
        <f>SUM(O22:O22)</f>
        <v>0</v>
      </c>
      <c r="P23" s="112"/>
      <c r="Q23" s="148">
        <f>SUM(Q22:Q22)</f>
        <v>-5000000</v>
      </c>
      <c r="R23" s="112"/>
      <c r="S23" s="148">
        <f>SUM(S22:S22)</f>
        <v>98158114.22999993</v>
      </c>
      <c r="T23" s="147"/>
      <c r="Z23" s="144"/>
    </row>
    <row r="24" spans="1:26" s="143" customFormat="1" ht="23.5" thickBot="1" x14ac:dyDescent="0.75">
      <c r="A24" s="142" t="s">
        <v>159</v>
      </c>
      <c r="B24" s="142"/>
      <c r="C24" s="150"/>
      <c r="E24" s="149">
        <f>E20+E23</f>
        <v>300000000</v>
      </c>
      <c r="F24" s="112"/>
      <c r="G24" s="149">
        <f>G20+G23</f>
        <v>1092894156.6300001</v>
      </c>
      <c r="H24" s="112"/>
      <c r="I24" s="149">
        <f>I20+I23</f>
        <v>30000000</v>
      </c>
      <c r="J24" s="112"/>
      <c r="K24" s="149">
        <f>K20+K23</f>
        <v>21676000</v>
      </c>
      <c r="L24" s="112"/>
      <c r="M24" s="149">
        <f>M20+M23</f>
        <v>463529744.35999978</v>
      </c>
      <c r="N24" s="112"/>
      <c r="O24" s="149">
        <f>O20+O23</f>
        <v>-21676000</v>
      </c>
      <c r="P24" s="112"/>
      <c r="Q24" s="149">
        <f>Q20+Q23</f>
        <v>250362158.40000001</v>
      </c>
      <c r="R24" s="112"/>
      <c r="S24" s="149">
        <f>S20+S23</f>
        <v>2136786059.3900001</v>
      </c>
      <c r="T24" s="151"/>
      <c r="Z24" s="144"/>
    </row>
    <row r="25" spans="1:26" ht="23.5" thickTop="1" x14ac:dyDescent="0.7">
      <c r="A25" s="9"/>
      <c r="B25" s="9"/>
      <c r="C25" s="9"/>
      <c r="E25" s="15"/>
      <c r="F25" s="14"/>
      <c r="G25" s="15"/>
      <c r="H25" s="14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3"/>
      <c r="Z25" s="8"/>
    </row>
    <row r="26" spans="1:26" x14ac:dyDescent="0.7">
      <c r="S26" s="27" t="s">
        <v>157</v>
      </c>
    </row>
    <row r="49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rintOptions horizontalCentered="1"/>
  <pageMargins left="0.511811023622047" right="0.196850393700787" top="0.66929133858267698" bottom="0.23622047244094499" header="0.39370078740157499" footer="0.23622047244094499"/>
  <pageSetup paperSize="9" scale="72" firstPageNumber="7" orientation="landscape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79"/>
  <sheetViews>
    <sheetView view="pageBreakPreview" zoomScale="85" zoomScaleNormal="100" zoomScaleSheetLayoutView="85" workbookViewId="0">
      <selection activeCell="A76" sqref="A76:XFD76"/>
    </sheetView>
  </sheetViews>
  <sheetFormatPr defaultColWidth="9.1796875" defaultRowHeight="21.5" x14ac:dyDescent="0.65"/>
  <cols>
    <col min="1" max="1" width="2.54296875" style="54" customWidth="1"/>
    <col min="2" max="2" width="2" style="54" customWidth="1"/>
    <col min="3" max="3" width="2.54296875" style="54" customWidth="1"/>
    <col min="4" max="4" width="55.81640625" style="54" customWidth="1"/>
    <col min="5" max="5" width="9.54296875" style="84" bestFit="1" customWidth="1"/>
    <col min="6" max="6" width="16.54296875" style="55" customWidth="1"/>
    <col min="7" max="7" width="1.1796875" style="68" customWidth="1"/>
    <col min="8" max="8" width="16.453125" style="55" customWidth="1"/>
    <col min="9" max="9" width="1.1796875" style="68" customWidth="1"/>
    <col min="10" max="10" width="16.81640625" style="55" customWidth="1"/>
    <col min="11" max="11" width="1.1796875" style="68" customWidth="1"/>
    <col min="12" max="12" width="16.81640625" style="55" customWidth="1"/>
    <col min="13" max="13" width="9.81640625" style="54" bestFit="1" customWidth="1"/>
    <col min="14" max="14" width="13.81640625" style="55" bestFit="1" customWidth="1"/>
    <col min="15" max="15" width="11.453125" style="54" bestFit="1" customWidth="1"/>
    <col min="16" max="16384" width="9.1796875" style="54"/>
  </cols>
  <sheetData>
    <row r="1" spans="1:15" ht="22" x14ac:dyDescent="0.7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5" ht="22" x14ac:dyDescent="0.7">
      <c r="A2" s="170" t="s">
        <v>65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5" ht="22" x14ac:dyDescent="0.7">
      <c r="A3" s="168" t="str">
        <f>+PL3m!A3:K3</f>
        <v>สำหรับงวดสามเดือนสิ้นสุดวันที่ 31 มีนาคม 2567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5" ht="22" x14ac:dyDescent="0.7">
      <c r="A4" s="39"/>
      <c r="B4" s="40"/>
      <c r="C4" s="40"/>
      <c r="D4" s="40"/>
      <c r="E4" s="71"/>
      <c r="F4" s="53"/>
      <c r="G4" s="52"/>
      <c r="H4" s="53"/>
      <c r="I4" s="52"/>
      <c r="J4" s="72"/>
      <c r="K4" s="52"/>
      <c r="L4" s="72" t="s">
        <v>148</v>
      </c>
    </row>
    <row r="5" spans="1:15" ht="22" x14ac:dyDescent="0.7">
      <c r="A5" s="73"/>
      <c r="B5" s="73"/>
      <c r="C5" s="73"/>
      <c r="D5" s="73"/>
      <c r="E5" s="74"/>
      <c r="F5" s="180" t="s">
        <v>1</v>
      </c>
      <c r="G5" s="180"/>
      <c r="H5" s="180"/>
      <c r="I5" s="75"/>
      <c r="J5" s="180" t="s">
        <v>2</v>
      </c>
      <c r="K5" s="180"/>
      <c r="L5" s="180"/>
    </row>
    <row r="6" spans="1:15" ht="22" x14ac:dyDescent="0.7">
      <c r="A6" s="76"/>
      <c r="B6" s="77"/>
      <c r="C6" s="77"/>
      <c r="D6" s="77"/>
      <c r="E6" s="78" t="s">
        <v>3</v>
      </c>
      <c r="F6" s="79" t="s">
        <v>161</v>
      </c>
      <c r="G6" s="80"/>
      <c r="H6" s="81" t="s">
        <v>160</v>
      </c>
      <c r="I6" s="80"/>
      <c r="J6" s="79" t="s">
        <v>161</v>
      </c>
      <c r="K6" s="80"/>
      <c r="L6" s="81" t="s">
        <v>160</v>
      </c>
    </row>
    <row r="7" spans="1:15" ht="12" customHeight="1" x14ac:dyDescent="0.7">
      <c r="B7" s="50"/>
      <c r="C7" s="50"/>
      <c r="D7" s="50"/>
      <c r="E7" s="56"/>
      <c r="F7" s="82"/>
      <c r="G7" s="52"/>
      <c r="H7" s="82"/>
      <c r="I7" s="52"/>
      <c r="J7" s="82"/>
      <c r="K7" s="52"/>
      <c r="L7" s="82"/>
    </row>
    <row r="8" spans="1:15" s="31" customFormat="1" x14ac:dyDescent="0.65">
      <c r="A8" s="28" t="s">
        <v>66</v>
      </c>
      <c r="D8" s="28"/>
      <c r="E8" s="135"/>
      <c r="F8" s="153"/>
      <c r="G8" s="154"/>
      <c r="H8" s="153"/>
      <c r="I8" s="154"/>
      <c r="J8" s="153"/>
      <c r="K8" s="155"/>
      <c r="L8" s="153"/>
      <c r="N8" s="32"/>
    </row>
    <row r="9" spans="1:15" s="31" customFormat="1" x14ac:dyDescent="0.65">
      <c r="B9" s="28" t="s">
        <v>49</v>
      </c>
      <c r="E9" s="156"/>
      <c r="F9" s="32">
        <f>+PL3m!E19</f>
        <v>143276671.84999996</v>
      </c>
      <c r="G9" s="32"/>
      <c r="H9" s="32">
        <f>+PL3m!G19</f>
        <v>131894229.45055994</v>
      </c>
      <c r="I9" s="32"/>
      <c r="J9" s="32">
        <f>+PL3m!I19</f>
        <v>136221633.25000009</v>
      </c>
      <c r="K9" s="32"/>
      <c r="L9" s="32">
        <f>+PL3m!K19</f>
        <v>127908059.08999993</v>
      </c>
      <c r="N9" s="32"/>
    </row>
    <row r="10" spans="1:15" s="31" customFormat="1" x14ac:dyDescent="0.65">
      <c r="B10" s="31" t="s">
        <v>177</v>
      </c>
      <c r="E10" s="156"/>
      <c r="F10" s="32"/>
      <c r="G10" s="32"/>
      <c r="H10" s="32"/>
      <c r="I10" s="32"/>
      <c r="J10" s="32"/>
      <c r="K10" s="32"/>
      <c r="L10" s="32"/>
      <c r="N10" s="32"/>
    </row>
    <row r="11" spans="1:15" s="31" customFormat="1" x14ac:dyDescent="0.65">
      <c r="C11" s="31" t="s">
        <v>146</v>
      </c>
      <c r="E11" s="156"/>
      <c r="F11" s="32">
        <v>3270534.26</v>
      </c>
      <c r="G11" s="32"/>
      <c r="H11" s="32">
        <v>1272560.67</v>
      </c>
      <c r="I11" s="32"/>
      <c r="J11" s="32">
        <v>2287719.21</v>
      </c>
      <c r="K11" s="32"/>
      <c r="L11" s="32">
        <v>993140.85</v>
      </c>
      <c r="M11" s="156"/>
      <c r="N11" s="32"/>
      <c r="O11" s="157"/>
    </row>
    <row r="12" spans="1:15" s="31" customFormat="1" ht="21.65" customHeight="1" x14ac:dyDescent="0.65">
      <c r="C12" s="31" t="s">
        <v>183</v>
      </c>
      <c r="E12" s="156"/>
      <c r="F12" s="32">
        <v>70970.929999999993</v>
      </c>
      <c r="G12" s="32"/>
      <c r="H12" s="32">
        <v>66099.05</v>
      </c>
      <c r="I12" s="32"/>
      <c r="J12" s="32">
        <v>53076.910000000033</v>
      </c>
      <c r="K12" s="32"/>
      <c r="L12" s="32">
        <v>7011.22</v>
      </c>
      <c r="N12" s="32"/>
    </row>
    <row r="13" spans="1:15" s="31" customFormat="1" x14ac:dyDescent="0.65">
      <c r="C13" s="31" t="s">
        <v>91</v>
      </c>
      <c r="E13" s="156"/>
      <c r="F13" s="32">
        <v>35979144.230000034</v>
      </c>
      <c r="G13" s="32"/>
      <c r="H13" s="32">
        <v>35726992.270000003</v>
      </c>
      <c r="I13" s="32"/>
      <c r="J13" s="32">
        <v>27018444.030000027</v>
      </c>
      <c r="K13" s="32"/>
      <c r="L13" s="32">
        <v>28266868.469999999</v>
      </c>
      <c r="N13" s="32"/>
    </row>
    <row r="14" spans="1:15" s="31" customFormat="1" x14ac:dyDescent="0.65">
      <c r="C14" s="31" t="s">
        <v>92</v>
      </c>
      <c r="E14" s="156"/>
      <c r="F14" s="32">
        <v>26053.14</v>
      </c>
      <c r="G14" s="32"/>
      <c r="H14" s="32">
        <v>25737.75</v>
      </c>
      <c r="I14" s="32"/>
      <c r="J14" s="32">
        <v>12278.550000000017</v>
      </c>
      <c r="K14" s="32"/>
      <c r="L14" s="32">
        <v>11963.160000000003</v>
      </c>
      <c r="N14" s="32"/>
    </row>
    <row r="15" spans="1:15" s="31" customFormat="1" x14ac:dyDescent="0.65">
      <c r="C15" s="31" t="s">
        <v>133</v>
      </c>
      <c r="E15" s="156"/>
      <c r="F15" s="32">
        <v>663575.81000000006</v>
      </c>
      <c r="G15" s="32"/>
      <c r="H15" s="32">
        <v>749522.97</v>
      </c>
      <c r="I15" s="32"/>
      <c r="J15" s="32">
        <v>433654.4</v>
      </c>
      <c r="K15" s="32"/>
      <c r="L15" s="32">
        <v>572842.64</v>
      </c>
      <c r="N15" s="32"/>
    </row>
    <row r="16" spans="1:15" s="31" customFormat="1" x14ac:dyDescent="0.65">
      <c r="C16" s="31" t="s">
        <v>167</v>
      </c>
      <c r="E16" s="156"/>
      <c r="F16" s="32">
        <v>-359628.05999999988</v>
      </c>
      <c r="G16" s="32"/>
      <c r="H16" s="32">
        <v>-13919.5</v>
      </c>
      <c r="I16" s="32"/>
      <c r="J16" s="32">
        <v>-350629.05999999988</v>
      </c>
      <c r="K16" s="32"/>
      <c r="L16" s="32">
        <v>-13919.500000000015</v>
      </c>
      <c r="N16" s="32"/>
    </row>
    <row r="17" spans="2:15" s="31" customFormat="1" x14ac:dyDescent="0.65">
      <c r="C17" s="31" t="s">
        <v>67</v>
      </c>
      <c r="E17" s="156"/>
      <c r="F17" s="32">
        <v>8</v>
      </c>
      <c r="G17" s="32"/>
      <c r="H17" s="32">
        <v>0</v>
      </c>
      <c r="I17" s="32"/>
      <c r="J17" s="32">
        <v>8</v>
      </c>
      <c r="K17" s="32"/>
      <c r="L17" s="32">
        <v>0</v>
      </c>
      <c r="N17" s="32"/>
    </row>
    <row r="18" spans="2:15" s="31" customFormat="1" x14ac:dyDescent="0.65">
      <c r="C18" s="31" t="s">
        <v>150</v>
      </c>
      <c r="E18" s="156"/>
      <c r="F18" s="32">
        <v>4178.38</v>
      </c>
      <c r="G18" s="32"/>
      <c r="H18" s="32">
        <v>0</v>
      </c>
      <c r="I18" s="32"/>
      <c r="J18" s="32">
        <v>0</v>
      </c>
      <c r="K18" s="32"/>
      <c r="L18" s="32">
        <v>0</v>
      </c>
      <c r="N18" s="32"/>
    </row>
    <row r="19" spans="2:15" s="31" customFormat="1" x14ac:dyDescent="0.65">
      <c r="C19" s="31" t="s">
        <v>78</v>
      </c>
      <c r="E19" s="156"/>
      <c r="F19" s="32">
        <v>1719537.78</v>
      </c>
      <c r="G19" s="32"/>
      <c r="H19" s="32">
        <v>1651842.03</v>
      </c>
      <c r="I19" s="32"/>
      <c r="J19" s="32">
        <v>1576382.5199999958</v>
      </c>
      <c r="K19" s="32"/>
      <c r="L19" s="32">
        <v>1565144.4299999997</v>
      </c>
      <c r="N19" s="32"/>
    </row>
    <row r="20" spans="2:15" s="31" customFormat="1" x14ac:dyDescent="0.65">
      <c r="C20" s="31" t="s">
        <v>103</v>
      </c>
      <c r="E20" s="156"/>
      <c r="F20" s="32">
        <v>-2500000</v>
      </c>
      <c r="G20" s="32"/>
      <c r="H20" s="32">
        <v>-3750000</v>
      </c>
      <c r="I20" s="32"/>
      <c r="J20" s="32">
        <v>-2500000</v>
      </c>
      <c r="K20" s="32"/>
      <c r="L20" s="32">
        <v>-3750000</v>
      </c>
      <c r="N20" s="32"/>
    </row>
    <row r="21" spans="2:15" s="31" customFormat="1" x14ac:dyDescent="0.65">
      <c r="C21" s="31" t="s">
        <v>68</v>
      </c>
      <c r="E21" s="156"/>
      <c r="F21" s="32">
        <v>-7632.1299999999992</v>
      </c>
      <c r="G21" s="36"/>
      <c r="H21" s="36">
        <v>-401105.96</v>
      </c>
      <c r="I21" s="36"/>
      <c r="J21" s="36">
        <v>-1147.94</v>
      </c>
      <c r="K21" s="36"/>
      <c r="L21" s="36">
        <v>-15733.21</v>
      </c>
      <c r="M21" s="156"/>
      <c r="N21" s="32"/>
    </row>
    <row r="22" spans="2:15" s="31" customFormat="1" x14ac:dyDescent="0.65">
      <c r="C22" s="31" t="s">
        <v>69</v>
      </c>
      <c r="E22" s="156"/>
      <c r="F22" s="36">
        <v>12026554.93</v>
      </c>
      <c r="G22" s="36"/>
      <c r="H22" s="36">
        <v>6878573.9100000001</v>
      </c>
      <c r="I22" s="36"/>
      <c r="J22" s="36">
        <v>12329910.789999999</v>
      </c>
      <c r="K22" s="36"/>
      <c r="L22" s="36">
        <v>7080345.3000000007</v>
      </c>
      <c r="M22" s="156"/>
      <c r="N22" s="32"/>
    </row>
    <row r="23" spans="2:15" s="31" customFormat="1" x14ac:dyDescent="0.65">
      <c r="B23" s="31" t="s">
        <v>70</v>
      </c>
      <c r="E23" s="156"/>
      <c r="F23" s="137">
        <f>SUM(F9:F22)</f>
        <v>194169969.11999997</v>
      </c>
      <c r="G23" s="32"/>
      <c r="H23" s="137">
        <f>SUM(H9:H22)</f>
        <v>174100532.64055994</v>
      </c>
      <c r="I23" s="32"/>
      <c r="J23" s="137">
        <f>SUM(J9:J22)</f>
        <v>177081330.66000012</v>
      </c>
      <c r="K23" s="32"/>
      <c r="L23" s="137">
        <f>SUM(L9:L22)</f>
        <v>162625722.44999993</v>
      </c>
      <c r="M23" s="157"/>
      <c r="N23" s="32"/>
    </row>
    <row r="24" spans="2:15" s="31" customFormat="1" x14ac:dyDescent="0.65">
      <c r="B24" s="31" t="s">
        <v>105</v>
      </c>
      <c r="E24" s="156"/>
      <c r="F24" s="36"/>
      <c r="G24" s="36"/>
      <c r="H24" s="36"/>
      <c r="I24" s="36"/>
      <c r="J24" s="36"/>
      <c r="K24" s="32"/>
      <c r="L24" s="36"/>
      <c r="N24" s="32"/>
    </row>
    <row r="25" spans="2:15" s="31" customFormat="1" x14ac:dyDescent="0.65">
      <c r="C25" s="31" t="s">
        <v>75</v>
      </c>
      <c r="E25" s="156"/>
      <c r="F25" s="32">
        <v>2701898.49</v>
      </c>
      <c r="G25" s="32"/>
      <c r="H25" s="32">
        <v>25079992.300000001</v>
      </c>
      <c r="I25" s="32"/>
      <c r="J25" s="32">
        <v>644757.92000000004</v>
      </c>
      <c r="K25" s="32"/>
      <c r="L25" s="32">
        <v>-30920053.960000023</v>
      </c>
      <c r="M25" s="156"/>
      <c r="N25" s="32"/>
      <c r="O25" s="32"/>
    </row>
    <row r="26" spans="2:15" s="31" customFormat="1" x14ac:dyDescent="0.65">
      <c r="C26" s="31" t="s">
        <v>113</v>
      </c>
      <c r="E26" s="156"/>
      <c r="F26" s="32">
        <v>-43378321.310000002</v>
      </c>
      <c r="G26" s="32"/>
      <c r="H26" s="32">
        <v>100382591.98</v>
      </c>
      <c r="I26" s="32"/>
      <c r="J26" s="32">
        <v>-42447062.599999994</v>
      </c>
      <c r="K26" s="32"/>
      <c r="L26" s="32">
        <v>94857174.49000001</v>
      </c>
      <c r="M26" s="156"/>
      <c r="N26" s="32"/>
      <c r="O26" s="32"/>
    </row>
    <row r="27" spans="2:15" s="31" customFormat="1" x14ac:dyDescent="0.65">
      <c r="C27" s="31" t="s">
        <v>7</v>
      </c>
      <c r="E27" s="156"/>
      <c r="F27" s="32">
        <v>1515358.98</v>
      </c>
      <c r="G27" s="32"/>
      <c r="H27" s="32">
        <v>-3608204.9699999997</v>
      </c>
      <c r="I27" s="32"/>
      <c r="J27" s="32">
        <v>804368.19</v>
      </c>
      <c r="K27" s="32"/>
      <c r="L27" s="32">
        <v>-3483423.03</v>
      </c>
      <c r="N27" s="32"/>
    </row>
    <row r="28" spans="2:15" s="31" customFormat="1" x14ac:dyDescent="0.65">
      <c r="C28" s="31" t="s">
        <v>8</v>
      </c>
      <c r="E28" s="156"/>
      <c r="F28" s="32">
        <v>-522926.06</v>
      </c>
      <c r="G28" s="32"/>
      <c r="H28" s="32">
        <v>180657.55999999959</v>
      </c>
      <c r="I28" s="32"/>
      <c r="J28" s="32">
        <v>-601872.50000000047</v>
      </c>
      <c r="K28" s="32"/>
      <c r="L28" s="32">
        <v>174008.30999999982</v>
      </c>
      <c r="N28" s="32"/>
    </row>
    <row r="29" spans="2:15" s="31" customFormat="1" x14ac:dyDescent="0.65">
      <c r="C29" s="31" t="s">
        <v>15</v>
      </c>
      <c r="E29" s="156"/>
      <c r="F29" s="32">
        <v>241655.96</v>
      </c>
      <c r="G29" s="32"/>
      <c r="H29" s="32">
        <v>-1999879.3</v>
      </c>
      <c r="I29" s="32"/>
      <c r="J29" s="32">
        <v>177507</v>
      </c>
      <c r="K29" s="32"/>
      <c r="L29" s="32">
        <v>540499.69999999995</v>
      </c>
      <c r="N29" s="32"/>
    </row>
    <row r="30" spans="2:15" s="31" customFormat="1" x14ac:dyDescent="0.65">
      <c r="B30" s="31" t="s">
        <v>106</v>
      </c>
      <c r="E30" s="156"/>
      <c r="F30" s="36"/>
      <c r="G30" s="36"/>
      <c r="H30" s="36"/>
      <c r="I30" s="36"/>
      <c r="J30" s="36"/>
      <c r="K30" s="32"/>
      <c r="L30" s="36"/>
      <c r="N30" s="32"/>
      <c r="O30" s="157"/>
    </row>
    <row r="31" spans="2:15" s="31" customFormat="1" x14ac:dyDescent="0.65">
      <c r="C31" s="31" t="s">
        <v>76</v>
      </c>
      <c r="E31" s="156"/>
      <c r="F31" s="36">
        <v>6187028.9100000001</v>
      </c>
      <c r="G31" s="36"/>
      <c r="H31" s="36">
        <v>-26041960.420000002</v>
      </c>
      <c r="I31" s="36"/>
      <c r="J31" s="36">
        <v>-19373790.819999989</v>
      </c>
      <c r="K31" s="36"/>
      <c r="L31" s="36">
        <v>-19299243.140000045</v>
      </c>
      <c r="N31" s="32"/>
      <c r="O31" s="156"/>
    </row>
    <row r="32" spans="2:15" s="31" customFormat="1" x14ac:dyDescent="0.65">
      <c r="C32" s="31" t="s">
        <v>87</v>
      </c>
      <c r="E32" s="156"/>
      <c r="F32" s="36">
        <v>0</v>
      </c>
      <c r="G32" s="36"/>
      <c r="H32" s="36">
        <v>-1121019</v>
      </c>
      <c r="I32" s="36"/>
      <c r="J32" s="36">
        <v>0</v>
      </c>
      <c r="K32" s="36"/>
      <c r="L32" s="36">
        <v>-1121039</v>
      </c>
      <c r="N32" s="32"/>
      <c r="O32" s="156"/>
    </row>
    <row r="33" spans="1:16" s="31" customFormat="1" x14ac:dyDescent="0.65">
      <c r="C33" s="31" t="s">
        <v>77</v>
      </c>
      <c r="E33" s="156"/>
      <c r="F33" s="61">
        <v>5040607.0500000045</v>
      </c>
      <c r="G33" s="36"/>
      <c r="H33" s="61">
        <v>0</v>
      </c>
      <c r="I33" s="36"/>
      <c r="J33" s="61">
        <v>0</v>
      </c>
      <c r="K33" s="32"/>
      <c r="L33" s="61">
        <v>0</v>
      </c>
      <c r="N33" s="32"/>
      <c r="O33" s="156"/>
    </row>
    <row r="34" spans="1:16" s="31" customFormat="1" x14ac:dyDescent="0.65">
      <c r="B34" s="31" t="s">
        <v>107</v>
      </c>
      <c r="E34" s="156"/>
      <c r="F34" s="137">
        <f>SUM(F23:F33)</f>
        <v>165955271.13999999</v>
      </c>
      <c r="G34" s="36"/>
      <c r="H34" s="137">
        <f>SUM(H23:H33)</f>
        <v>266972710.79055989</v>
      </c>
      <c r="I34" s="36"/>
      <c r="J34" s="137">
        <f>SUM(J23:J33)</f>
        <v>116285237.85000011</v>
      </c>
      <c r="K34" s="32"/>
      <c r="L34" s="137">
        <f>SUM(L23:L33)</f>
        <v>203373645.81999984</v>
      </c>
      <c r="N34" s="32"/>
    </row>
    <row r="35" spans="1:16" s="31" customFormat="1" x14ac:dyDescent="0.65">
      <c r="C35" s="158" t="s">
        <v>71</v>
      </c>
      <c r="E35" s="127"/>
      <c r="F35" s="32">
        <v>7632.1299999999992</v>
      </c>
      <c r="G35" s="36"/>
      <c r="H35" s="32">
        <v>401105.96</v>
      </c>
      <c r="I35" s="36"/>
      <c r="J35" s="32">
        <v>1147.94</v>
      </c>
      <c r="K35" s="32"/>
      <c r="L35" s="32">
        <v>240.06</v>
      </c>
      <c r="M35" s="156"/>
      <c r="N35" s="32"/>
    </row>
    <row r="36" spans="1:16" s="31" customFormat="1" x14ac:dyDescent="0.65">
      <c r="C36" s="158" t="s">
        <v>82</v>
      </c>
      <c r="E36" s="156"/>
      <c r="F36" s="36">
        <v>-9141358.450000003</v>
      </c>
      <c r="G36" s="36"/>
      <c r="H36" s="36">
        <v>-9065762.5800000001</v>
      </c>
      <c r="I36" s="36"/>
      <c r="J36" s="36">
        <v>-6399358.4100000039</v>
      </c>
      <c r="K36" s="36"/>
      <c r="L36" s="36">
        <v>-7120762.9000000004</v>
      </c>
      <c r="M36" s="156"/>
      <c r="N36" s="32"/>
    </row>
    <row r="37" spans="1:16" s="31" customFormat="1" x14ac:dyDescent="0.65">
      <c r="C37" s="158" t="s">
        <v>83</v>
      </c>
      <c r="E37" s="156"/>
      <c r="F37" s="61">
        <v>10438635.470000001</v>
      </c>
      <c r="G37" s="36"/>
      <c r="H37" s="61">
        <v>0</v>
      </c>
      <c r="I37" s="36"/>
      <c r="J37" s="61">
        <v>0</v>
      </c>
      <c r="K37" s="32"/>
      <c r="L37" s="61">
        <v>0</v>
      </c>
      <c r="M37" s="156"/>
      <c r="N37" s="32"/>
    </row>
    <row r="38" spans="1:16" s="31" customFormat="1" x14ac:dyDescent="0.65">
      <c r="A38" s="31" t="s">
        <v>108</v>
      </c>
      <c r="B38" s="158"/>
      <c r="E38" s="156"/>
      <c r="F38" s="134">
        <f>SUM(F34:F37)</f>
        <v>167260180.28999999</v>
      </c>
      <c r="G38" s="36"/>
      <c r="H38" s="134">
        <f>SUM(H34:H37)</f>
        <v>258308054.17055988</v>
      </c>
      <c r="I38" s="36"/>
      <c r="J38" s="134">
        <f>SUM(J34:J37)</f>
        <v>109887027.38000011</v>
      </c>
      <c r="K38" s="32"/>
      <c r="L38" s="134">
        <f>SUM(L34:L37)</f>
        <v>196253122.97999984</v>
      </c>
      <c r="N38" s="32"/>
    </row>
    <row r="39" spans="1:16" s="31" customFormat="1" x14ac:dyDescent="0.65">
      <c r="B39" s="158"/>
      <c r="E39" s="156"/>
      <c r="F39" s="36"/>
      <c r="G39" s="36"/>
      <c r="H39" s="36"/>
      <c r="I39" s="36"/>
      <c r="J39" s="36"/>
      <c r="K39" s="32"/>
      <c r="L39" s="36"/>
      <c r="N39" s="32"/>
    </row>
    <row r="40" spans="1:16" s="31" customFormat="1" ht="22" x14ac:dyDescent="0.7">
      <c r="B40" s="158"/>
      <c r="E40" s="156"/>
      <c r="F40" s="36"/>
      <c r="G40" s="36"/>
      <c r="H40" s="36"/>
      <c r="I40" s="36"/>
      <c r="J40" s="36"/>
      <c r="K40" s="32"/>
      <c r="L40" s="165" t="s">
        <v>157</v>
      </c>
      <c r="N40" s="32"/>
    </row>
    <row r="41" spans="1:16" s="31" customFormat="1" x14ac:dyDescent="0.65">
      <c r="A41" s="31" t="s">
        <v>72</v>
      </c>
      <c r="E41" s="156"/>
      <c r="F41" s="36"/>
      <c r="G41" s="36"/>
      <c r="H41" s="36"/>
      <c r="I41" s="36"/>
      <c r="J41" s="36"/>
      <c r="K41" s="36"/>
      <c r="L41" s="32"/>
      <c r="N41" s="32"/>
    </row>
    <row r="42" spans="1:16" s="31" customFormat="1" x14ac:dyDescent="0.65">
      <c r="B42" s="159" t="s">
        <v>135</v>
      </c>
      <c r="E42" s="135"/>
      <c r="F42" s="32">
        <v>0</v>
      </c>
      <c r="G42" s="32"/>
      <c r="H42" s="32">
        <v>0</v>
      </c>
      <c r="I42" s="32"/>
      <c r="J42" s="32">
        <v>0</v>
      </c>
      <c r="K42" s="32"/>
      <c r="L42" s="32">
        <v>-13000000</v>
      </c>
      <c r="N42" s="32"/>
    </row>
    <row r="43" spans="1:16" s="31" customFormat="1" x14ac:dyDescent="0.65">
      <c r="B43" s="159" t="s">
        <v>136</v>
      </c>
      <c r="E43" s="135"/>
      <c r="F43" s="32">
        <v>0</v>
      </c>
      <c r="G43" s="32"/>
      <c r="H43" s="32">
        <v>0</v>
      </c>
      <c r="I43" s="32"/>
      <c r="J43" s="32">
        <v>0</v>
      </c>
      <c r="K43" s="32"/>
      <c r="L43" s="32">
        <v>13000000</v>
      </c>
      <c r="N43" s="32"/>
    </row>
    <row r="44" spans="1:16" s="31" customFormat="1" x14ac:dyDescent="0.65">
      <c r="B44" s="159" t="s">
        <v>143</v>
      </c>
      <c r="E44" s="135"/>
      <c r="F44" s="32">
        <v>0</v>
      </c>
      <c r="G44" s="32"/>
      <c r="H44" s="32">
        <v>20000000</v>
      </c>
      <c r="I44" s="32"/>
      <c r="J44" s="32">
        <v>0</v>
      </c>
      <c r="K44" s="32"/>
      <c r="L44" s="32">
        <v>0</v>
      </c>
      <c r="N44" s="32"/>
    </row>
    <row r="45" spans="1:16" s="31" customFormat="1" x14ac:dyDescent="0.65">
      <c r="B45" s="159" t="s">
        <v>137</v>
      </c>
      <c r="E45" s="156"/>
      <c r="F45" s="32">
        <v>0</v>
      </c>
      <c r="G45" s="36"/>
      <c r="H45" s="32">
        <v>-20000000</v>
      </c>
      <c r="I45" s="36"/>
      <c r="J45" s="32">
        <v>0</v>
      </c>
      <c r="K45" s="36"/>
      <c r="L45" s="32">
        <v>0</v>
      </c>
      <c r="N45" s="32"/>
    </row>
    <row r="46" spans="1:16" s="31" customFormat="1" x14ac:dyDescent="0.65">
      <c r="B46" s="159" t="s">
        <v>144</v>
      </c>
      <c r="E46" s="156"/>
      <c r="F46" s="32">
        <v>4000000</v>
      </c>
      <c r="G46" s="36"/>
      <c r="H46" s="32">
        <v>0</v>
      </c>
      <c r="I46" s="36"/>
      <c r="J46" s="32">
        <v>0</v>
      </c>
      <c r="K46" s="36"/>
      <c r="L46" s="32">
        <v>0</v>
      </c>
      <c r="N46" s="32"/>
    </row>
    <row r="47" spans="1:16" s="31" customFormat="1" x14ac:dyDescent="0.65">
      <c r="B47" s="159" t="s">
        <v>151</v>
      </c>
      <c r="E47" s="156"/>
      <c r="F47" s="32">
        <v>0</v>
      </c>
      <c r="G47" s="36"/>
      <c r="H47" s="32">
        <v>0</v>
      </c>
      <c r="I47" s="36"/>
      <c r="J47" s="32">
        <v>-5000000</v>
      </c>
      <c r="K47" s="36"/>
      <c r="L47" s="32">
        <v>-44999980</v>
      </c>
      <c r="N47" s="32"/>
    </row>
    <row r="48" spans="1:16" s="31" customFormat="1" x14ac:dyDescent="0.65">
      <c r="B48" s="31" t="s">
        <v>152</v>
      </c>
      <c r="E48" s="135"/>
      <c r="F48" s="32">
        <v>-106260679.89999999</v>
      </c>
      <c r="G48" s="32"/>
      <c r="H48" s="32">
        <v>-71745852.75</v>
      </c>
      <c r="I48" s="32"/>
      <c r="J48" s="32">
        <v>-15413458.299999997</v>
      </c>
      <c r="K48" s="32"/>
      <c r="L48" s="32">
        <v>-12407481.849999998</v>
      </c>
      <c r="N48" s="32"/>
      <c r="O48" s="135"/>
      <c r="P48" s="156"/>
    </row>
    <row r="49" spans="1:16" s="31" customFormat="1" x14ac:dyDescent="0.65">
      <c r="B49" s="31" t="s">
        <v>145</v>
      </c>
      <c r="E49" s="135"/>
      <c r="F49" s="32">
        <v>-54767917.420000002</v>
      </c>
      <c r="G49" s="32"/>
      <c r="H49" s="32">
        <v>0</v>
      </c>
      <c r="I49" s="32"/>
      <c r="J49" s="32">
        <v>-11722089.640000001</v>
      </c>
      <c r="K49" s="32"/>
      <c r="L49" s="32">
        <v>0</v>
      </c>
      <c r="N49" s="32"/>
      <c r="O49" s="135"/>
      <c r="P49" s="156"/>
    </row>
    <row r="50" spans="1:16" s="31" customFormat="1" x14ac:dyDescent="0.65">
      <c r="B50" s="31" t="s">
        <v>79</v>
      </c>
      <c r="E50" s="156"/>
      <c r="F50" s="36">
        <v>370214.95</v>
      </c>
      <c r="G50" s="36"/>
      <c r="H50" s="36">
        <v>297528.83999999997</v>
      </c>
      <c r="I50" s="36"/>
      <c r="J50" s="36">
        <v>361214.95</v>
      </c>
      <c r="K50" s="36"/>
      <c r="L50" s="36">
        <v>14766.36</v>
      </c>
      <c r="N50" s="32"/>
      <c r="O50" s="156"/>
    </row>
    <row r="51" spans="1:16" s="31" customFormat="1" x14ac:dyDescent="0.65">
      <c r="B51" s="31" t="s">
        <v>153</v>
      </c>
      <c r="E51" s="135"/>
      <c r="F51" s="32">
        <v>-160500</v>
      </c>
      <c r="G51" s="32"/>
      <c r="H51" s="32">
        <v>0</v>
      </c>
      <c r="I51" s="32"/>
      <c r="J51" s="32">
        <v>0</v>
      </c>
      <c r="K51" s="32"/>
      <c r="L51" s="32">
        <v>0</v>
      </c>
      <c r="N51" s="32"/>
    </row>
    <row r="52" spans="1:16" s="31" customFormat="1" x14ac:dyDescent="0.65">
      <c r="B52" s="158" t="s">
        <v>116</v>
      </c>
      <c r="E52" s="135"/>
      <c r="F52" s="32">
        <v>-2118030</v>
      </c>
      <c r="G52" s="32"/>
      <c r="H52" s="32">
        <v>-71187837.5</v>
      </c>
      <c r="I52" s="32"/>
      <c r="J52" s="32">
        <v>-54000</v>
      </c>
      <c r="K52" s="32"/>
      <c r="L52" s="32">
        <v>-548000</v>
      </c>
      <c r="M52" s="156"/>
      <c r="N52" s="32"/>
    </row>
    <row r="53" spans="1:16" s="31" customFormat="1" x14ac:dyDescent="0.65">
      <c r="B53" s="31" t="s">
        <v>104</v>
      </c>
      <c r="E53" s="127"/>
      <c r="F53" s="32">
        <v>2500000</v>
      </c>
      <c r="G53" s="32"/>
      <c r="H53" s="32">
        <v>3750000</v>
      </c>
      <c r="I53" s="32"/>
      <c r="J53" s="32">
        <v>2500000</v>
      </c>
      <c r="K53" s="32"/>
      <c r="L53" s="32">
        <v>3750000</v>
      </c>
      <c r="N53" s="32"/>
      <c r="O53" s="156"/>
    </row>
    <row r="54" spans="1:16" s="31" customFormat="1" x14ac:dyDescent="0.65">
      <c r="B54" s="158" t="s">
        <v>80</v>
      </c>
      <c r="E54" s="135"/>
      <c r="F54" s="32">
        <v>0</v>
      </c>
      <c r="G54" s="32"/>
      <c r="H54" s="32">
        <v>0</v>
      </c>
      <c r="I54" s="32"/>
      <c r="J54" s="32">
        <v>0</v>
      </c>
      <c r="K54" s="32"/>
      <c r="L54" s="32">
        <v>15493.15</v>
      </c>
      <c r="M54" s="156"/>
      <c r="N54" s="32"/>
    </row>
    <row r="55" spans="1:16" s="31" customFormat="1" x14ac:dyDescent="0.65">
      <c r="A55" s="31" t="s">
        <v>109</v>
      </c>
      <c r="C55" s="160"/>
      <c r="E55" s="156"/>
      <c r="F55" s="134">
        <f>SUM(F42:F54)</f>
        <v>-156436912.37</v>
      </c>
      <c r="G55" s="32"/>
      <c r="H55" s="134">
        <f>SUM(H42:H54)</f>
        <v>-138886161.41</v>
      </c>
      <c r="I55" s="32"/>
      <c r="J55" s="134">
        <f>SUM(J42:J54)</f>
        <v>-29328332.989999998</v>
      </c>
      <c r="K55" s="36"/>
      <c r="L55" s="134">
        <f>SUM(L42:L54)</f>
        <v>-54175202.339999996</v>
      </c>
      <c r="N55" s="32"/>
    </row>
    <row r="56" spans="1:16" s="31" customFormat="1" x14ac:dyDescent="0.65">
      <c r="A56" s="31" t="s">
        <v>73</v>
      </c>
      <c r="C56" s="160"/>
      <c r="E56" s="156"/>
      <c r="F56" s="36"/>
      <c r="G56" s="36"/>
      <c r="H56" s="36"/>
      <c r="I56" s="36"/>
      <c r="J56" s="36"/>
      <c r="K56" s="36"/>
      <c r="L56" s="36"/>
      <c r="N56" s="32"/>
    </row>
    <row r="57" spans="1:16" s="31" customFormat="1" x14ac:dyDescent="0.65">
      <c r="B57" s="31" t="s">
        <v>138</v>
      </c>
      <c r="C57" s="160"/>
      <c r="E57" s="156"/>
      <c r="F57" s="32">
        <v>465000000</v>
      </c>
      <c r="G57" s="32"/>
      <c r="H57" s="32">
        <v>720000000</v>
      </c>
      <c r="I57" s="32"/>
      <c r="J57" s="32">
        <v>465000000</v>
      </c>
      <c r="K57" s="36"/>
      <c r="L57" s="32">
        <v>720000000</v>
      </c>
      <c r="N57" s="32"/>
    </row>
    <row r="58" spans="1:16" s="31" customFormat="1" x14ac:dyDescent="0.65">
      <c r="B58" s="31" t="s">
        <v>85</v>
      </c>
      <c r="C58" s="160"/>
      <c r="E58" s="156"/>
      <c r="F58" s="32">
        <v>-725000000</v>
      </c>
      <c r="G58" s="32"/>
      <c r="H58" s="32">
        <v>-990000000</v>
      </c>
      <c r="I58" s="32"/>
      <c r="J58" s="32">
        <v>-725000000</v>
      </c>
      <c r="K58" s="36"/>
      <c r="L58" s="32">
        <v>-980000000</v>
      </c>
      <c r="N58" s="32"/>
    </row>
    <row r="59" spans="1:16" s="31" customFormat="1" x14ac:dyDescent="0.65">
      <c r="B59" s="31" t="s">
        <v>154</v>
      </c>
      <c r="C59" s="160"/>
      <c r="E59" s="156"/>
      <c r="F59" s="32">
        <v>0</v>
      </c>
      <c r="G59" s="32"/>
      <c r="H59" s="32">
        <v>0</v>
      </c>
      <c r="I59" s="32"/>
      <c r="J59" s="32">
        <v>130000000</v>
      </c>
      <c r="K59" s="36"/>
      <c r="L59" s="32">
        <v>135000000</v>
      </c>
      <c r="N59" s="32"/>
    </row>
    <row r="60" spans="1:16" s="31" customFormat="1" x14ac:dyDescent="0.65">
      <c r="B60" s="31" t="s">
        <v>128</v>
      </c>
      <c r="C60" s="160"/>
      <c r="E60" s="156"/>
      <c r="F60" s="32">
        <v>0</v>
      </c>
      <c r="G60" s="32"/>
      <c r="H60" s="32">
        <v>0</v>
      </c>
      <c r="I60" s="32"/>
      <c r="J60" s="32">
        <v>-45000000</v>
      </c>
      <c r="K60" s="36"/>
      <c r="L60" s="32">
        <v>-35000000</v>
      </c>
      <c r="N60" s="32"/>
    </row>
    <row r="61" spans="1:16" s="31" customFormat="1" x14ac:dyDescent="0.65">
      <c r="B61" s="31" t="s">
        <v>126</v>
      </c>
      <c r="C61" s="160"/>
      <c r="E61" s="156"/>
      <c r="F61" s="32">
        <v>183000000</v>
      </c>
      <c r="G61" s="32"/>
      <c r="H61" s="32">
        <v>33000000</v>
      </c>
      <c r="I61" s="32"/>
      <c r="J61" s="32">
        <v>183000000</v>
      </c>
      <c r="K61" s="36"/>
      <c r="L61" s="32">
        <v>33000000</v>
      </c>
      <c r="N61" s="32"/>
    </row>
    <row r="62" spans="1:16" s="31" customFormat="1" x14ac:dyDescent="0.65">
      <c r="B62" s="31" t="s">
        <v>127</v>
      </c>
      <c r="C62" s="160"/>
      <c r="E62" s="156"/>
      <c r="F62" s="32">
        <v>-31780000</v>
      </c>
      <c r="G62" s="32"/>
      <c r="H62" s="32">
        <v>-14280000</v>
      </c>
      <c r="I62" s="32"/>
      <c r="J62" s="32">
        <v>-31780000</v>
      </c>
      <c r="K62" s="36"/>
      <c r="L62" s="32">
        <v>-14280000</v>
      </c>
      <c r="N62" s="32"/>
    </row>
    <row r="63" spans="1:16" s="31" customFormat="1" x14ac:dyDescent="0.65">
      <c r="B63" s="31" t="s">
        <v>96</v>
      </c>
      <c r="C63" s="160"/>
      <c r="E63" s="156"/>
      <c r="F63" s="32">
        <v>-26320.76</v>
      </c>
      <c r="G63" s="32"/>
      <c r="H63" s="32">
        <v>-26245.909999999996</v>
      </c>
      <c r="I63" s="32"/>
      <c r="J63" s="32">
        <v>-12077.43</v>
      </c>
      <c r="K63" s="36"/>
      <c r="L63" s="32">
        <v>-12628.17</v>
      </c>
      <c r="N63" s="32"/>
      <c r="O63" s="156"/>
    </row>
    <row r="64" spans="1:16" s="31" customFormat="1" x14ac:dyDescent="0.65">
      <c r="B64" s="31" t="s">
        <v>184</v>
      </c>
      <c r="C64" s="160"/>
      <c r="E64" s="156"/>
      <c r="F64" s="32">
        <v>1800000</v>
      </c>
      <c r="G64" s="32"/>
      <c r="H64" s="32">
        <v>0</v>
      </c>
      <c r="I64" s="32"/>
      <c r="J64" s="32">
        <v>0</v>
      </c>
      <c r="K64" s="36"/>
      <c r="L64" s="32">
        <v>0</v>
      </c>
      <c r="N64" s="32"/>
    </row>
    <row r="65" spans="1:15" s="31" customFormat="1" x14ac:dyDescent="0.65">
      <c r="B65" s="31" t="s">
        <v>142</v>
      </c>
      <c r="C65" s="160"/>
      <c r="E65" s="156"/>
      <c r="F65" s="32">
        <v>0</v>
      </c>
      <c r="G65" s="32"/>
      <c r="H65" s="32">
        <v>28000000</v>
      </c>
      <c r="I65" s="32"/>
      <c r="J65" s="32">
        <v>0</v>
      </c>
      <c r="K65" s="36"/>
      <c r="L65" s="32">
        <v>0</v>
      </c>
      <c r="N65" s="32"/>
    </row>
    <row r="66" spans="1:15" s="31" customFormat="1" x14ac:dyDescent="0.65">
      <c r="B66" s="158" t="s">
        <v>81</v>
      </c>
      <c r="E66" s="127"/>
      <c r="F66" s="32">
        <v>-12130225.329999998</v>
      </c>
      <c r="G66" s="32"/>
      <c r="H66" s="32">
        <v>-7026576.7700000005</v>
      </c>
      <c r="I66" s="32"/>
      <c r="J66" s="32">
        <v>-12499805.839999998</v>
      </c>
      <c r="K66" s="32"/>
      <c r="L66" s="32">
        <v>-7188518.0199999996</v>
      </c>
      <c r="N66" s="32"/>
      <c r="O66" s="156"/>
    </row>
    <row r="67" spans="1:15" s="31" customFormat="1" x14ac:dyDescent="0.65">
      <c r="B67" s="31" t="s">
        <v>74</v>
      </c>
      <c r="C67" s="160"/>
      <c r="E67" s="156"/>
      <c r="F67" s="36">
        <v>-656696.43999999948</v>
      </c>
      <c r="G67" s="36"/>
      <c r="H67" s="36">
        <v>-361018.8</v>
      </c>
      <c r="I67" s="36"/>
      <c r="J67" s="36">
        <v>-656696.43999999994</v>
      </c>
      <c r="K67" s="36"/>
      <c r="L67" s="36">
        <v>-361018.8</v>
      </c>
      <c r="M67" s="156"/>
      <c r="N67" s="32"/>
      <c r="O67" s="156"/>
    </row>
    <row r="68" spans="1:15" s="31" customFormat="1" x14ac:dyDescent="0.65">
      <c r="A68" s="31" t="s">
        <v>110</v>
      </c>
      <c r="C68" s="160"/>
      <c r="E68" s="156"/>
      <c r="F68" s="134">
        <f>SUM(F57:F67)</f>
        <v>-119793242.53</v>
      </c>
      <c r="G68" s="32"/>
      <c r="H68" s="134">
        <f>SUM(H57:H67)</f>
        <v>-230693841.48000002</v>
      </c>
      <c r="I68" s="32"/>
      <c r="J68" s="134">
        <f>SUM(J57:J67)</f>
        <v>-36948579.709999993</v>
      </c>
      <c r="K68" s="36"/>
      <c r="L68" s="134">
        <f>SUM(L57:L67)</f>
        <v>-148842164.99000001</v>
      </c>
      <c r="M68" s="32"/>
      <c r="N68" s="32"/>
      <c r="O68" s="32"/>
    </row>
    <row r="69" spans="1:15" s="31" customFormat="1" ht="10.5" customHeight="1" x14ac:dyDescent="0.65">
      <c r="C69" s="160"/>
      <c r="E69" s="156"/>
      <c r="F69" s="36"/>
      <c r="G69" s="32"/>
      <c r="H69" s="32"/>
      <c r="I69" s="32"/>
      <c r="J69" s="36"/>
      <c r="K69" s="36"/>
      <c r="L69" s="36"/>
      <c r="N69" s="32"/>
    </row>
    <row r="70" spans="1:15" s="31" customFormat="1" x14ac:dyDescent="0.65">
      <c r="A70" s="31" t="s">
        <v>111</v>
      </c>
      <c r="E70" s="156"/>
      <c r="F70" s="32">
        <f>F38+F55+F68</f>
        <v>-108969974.61000001</v>
      </c>
      <c r="G70" s="32"/>
      <c r="H70" s="32">
        <f>H38+H55+H68</f>
        <v>-111271948.71944013</v>
      </c>
      <c r="I70" s="32"/>
      <c r="J70" s="32">
        <f>J38+J55+J68</f>
        <v>43610114.680000126</v>
      </c>
      <c r="K70" s="36"/>
      <c r="L70" s="32">
        <f>L38+L55+L68</f>
        <v>-6764244.3500001729</v>
      </c>
      <c r="M70" s="32"/>
      <c r="N70" s="32"/>
      <c r="O70" s="32"/>
    </row>
    <row r="71" spans="1:15" s="31" customFormat="1" x14ac:dyDescent="0.65">
      <c r="A71" s="31" t="s">
        <v>178</v>
      </c>
      <c r="C71" s="161"/>
      <c r="E71" s="162"/>
      <c r="F71" s="61">
        <f>+BS!K10</f>
        <v>334528856.95999998</v>
      </c>
      <c r="G71" s="32"/>
      <c r="H71" s="61">
        <v>237077963.83999997</v>
      </c>
      <c r="I71" s="32"/>
      <c r="J71" s="61">
        <f>+BS!O10</f>
        <v>19841293.989999998</v>
      </c>
      <c r="K71" s="36"/>
      <c r="L71" s="61">
        <v>34268169.920000002</v>
      </c>
      <c r="M71" s="163"/>
      <c r="N71" s="32"/>
      <c r="O71" s="163"/>
    </row>
    <row r="72" spans="1:15" s="31" customFormat="1" ht="22" thickBot="1" x14ac:dyDescent="0.7">
      <c r="A72" s="31" t="s">
        <v>179</v>
      </c>
      <c r="E72" s="164"/>
      <c r="F72" s="140">
        <f>SUM(F70:F71)</f>
        <v>225558882.34999996</v>
      </c>
      <c r="G72" s="32"/>
      <c r="H72" s="140">
        <f>SUM(H70:H71)</f>
        <v>125806015.12055984</v>
      </c>
      <c r="I72" s="32"/>
      <c r="J72" s="140">
        <f>SUM(J70:J71)</f>
        <v>63451408.670000121</v>
      </c>
      <c r="K72" s="36"/>
      <c r="L72" s="140">
        <f>SUM(L70:L71)</f>
        <v>27503925.569999829</v>
      </c>
      <c r="N72" s="32"/>
      <c r="O72" s="157"/>
    </row>
    <row r="73" spans="1:15" ht="22.5" thickTop="1" x14ac:dyDescent="0.7">
      <c r="A73" s="63"/>
      <c r="B73" s="63"/>
      <c r="C73" s="63"/>
      <c r="D73" s="63"/>
      <c r="E73" s="88"/>
      <c r="F73" s="62"/>
      <c r="G73" s="55"/>
      <c r="H73" s="62"/>
      <c r="I73" s="55"/>
      <c r="J73" s="62"/>
      <c r="K73" s="62"/>
      <c r="L73" s="62"/>
      <c r="O73" s="85"/>
    </row>
    <row r="74" spans="1:15" ht="22" x14ac:dyDescent="0.7">
      <c r="A74" s="63"/>
      <c r="B74" s="63"/>
      <c r="C74" s="63"/>
      <c r="D74" s="63"/>
      <c r="E74" s="88"/>
      <c r="F74" s="62"/>
      <c r="G74" s="55"/>
      <c r="H74" s="62"/>
      <c r="I74" s="55"/>
      <c r="J74" s="62"/>
      <c r="K74" s="62"/>
      <c r="L74" s="86" t="s">
        <v>157</v>
      </c>
      <c r="O74" s="85"/>
    </row>
    <row r="75" spans="1:15" ht="22" x14ac:dyDescent="0.7">
      <c r="A75" s="63"/>
      <c r="B75" s="63"/>
      <c r="C75" s="63"/>
      <c r="D75" s="63"/>
      <c r="E75" s="56"/>
      <c r="G75" s="55"/>
      <c r="I75" s="55"/>
      <c r="K75" s="62"/>
      <c r="L75" s="62"/>
      <c r="O75" s="55"/>
    </row>
    <row r="76" spans="1:15" ht="22" x14ac:dyDescent="0.7">
      <c r="A76" s="63"/>
      <c r="B76" s="63"/>
      <c r="C76" s="63"/>
      <c r="D76" s="63"/>
      <c r="E76" s="56"/>
      <c r="F76" s="62"/>
      <c r="G76" s="62"/>
      <c r="H76" s="62"/>
      <c r="I76" s="62"/>
      <c r="J76" s="62"/>
      <c r="K76" s="62"/>
      <c r="L76" s="62"/>
      <c r="O76" s="55"/>
    </row>
    <row r="77" spans="1:15" ht="22" x14ac:dyDescent="0.7">
      <c r="A77" s="63"/>
      <c r="B77" s="63"/>
      <c r="C77" s="63"/>
      <c r="D77" s="63"/>
      <c r="E77" s="56"/>
      <c r="F77" s="62"/>
      <c r="G77" s="62"/>
      <c r="I77" s="62"/>
      <c r="J77" s="62"/>
      <c r="K77" s="62"/>
    </row>
    <row r="78" spans="1:15" x14ac:dyDescent="0.65">
      <c r="G78" s="55"/>
      <c r="I78" s="55"/>
    </row>
    <row r="79" spans="1:15" hidden="1" x14ac:dyDescent="0.65">
      <c r="D79" s="87"/>
      <c r="G79" s="55"/>
      <c r="I79" s="55"/>
      <c r="K79" s="83"/>
      <c r="L79" s="55">
        <f>L72-BS!O10</f>
        <v>7662631.5799998306</v>
      </c>
    </row>
    <row r="80" spans="1:15" hidden="1" x14ac:dyDescent="0.65">
      <c r="G80" s="55"/>
      <c r="I80" s="55"/>
      <c r="K80" s="83"/>
      <c r="L80" s="55">
        <f>+L79/2</f>
        <v>3831315.7899999153</v>
      </c>
    </row>
    <row r="81" spans="6:11" hidden="1" x14ac:dyDescent="0.65">
      <c r="K81" s="83"/>
    </row>
    <row r="82" spans="6:11" hidden="1" x14ac:dyDescent="0.65">
      <c r="K82" s="83"/>
    </row>
    <row r="83" spans="6:11" x14ac:dyDescent="0.65">
      <c r="G83" s="55"/>
      <c r="I83" s="55"/>
    </row>
    <row r="84" spans="6:11" x14ac:dyDescent="0.65">
      <c r="G84" s="55"/>
      <c r="I84" s="55"/>
    </row>
    <row r="85" spans="6:11" x14ac:dyDescent="0.65">
      <c r="G85" s="55"/>
      <c r="I85" s="55"/>
    </row>
    <row r="86" spans="6:11" x14ac:dyDescent="0.65">
      <c r="G86" s="55"/>
      <c r="I86" s="55"/>
    </row>
    <row r="87" spans="6:11" x14ac:dyDescent="0.65">
      <c r="G87" s="55"/>
      <c r="I87" s="55"/>
    </row>
    <row r="88" spans="6:11" x14ac:dyDescent="0.65">
      <c r="G88" s="55"/>
      <c r="I88" s="55"/>
    </row>
    <row r="89" spans="6:11" x14ac:dyDescent="0.65">
      <c r="G89" s="55"/>
      <c r="I89" s="55"/>
    </row>
    <row r="90" spans="6:11" x14ac:dyDescent="0.65">
      <c r="G90" s="55"/>
      <c r="I90" s="55"/>
    </row>
    <row r="91" spans="6:11" x14ac:dyDescent="0.65">
      <c r="G91" s="55"/>
      <c r="I91" s="55"/>
    </row>
    <row r="92" spans="6:11" x14ac:dyDescent="0.65">
      <c r="F92" s="89"/>
      <c r="G92" s="55"/>
      <c r="I92" s="55"/>
    </row>
    <row r="93" spans="6:11" x14ac:dyDescent="0.65">
      <c r="F93" s="89"/>
      <c r="G93" s="55"/>
      <c r="I93" s="55"/>
    </row>
    <row r="94" spans="6:11" x14ac:dyDescent="0.65">
      <c r="F94" s="89"/>
      <c r="G94" s="55"/>
      <c r="I94" s="55"/>
    </row>
    <row r="95" spans="6:11" x14ac:dyDescent="0.65">
      <c r="F95" s="89"/>
      <c r="G95" s="55"/>
      <c r="I95" s="55"/>
    </row>
    <row r="96" spans="6:11" x14ac:dyDescent="0.65">
      <c r="F96" s="89"/>
      <c r="G96" s="55"/>
      <c r="I96" s="55"/>
    </row>
    <row r="97" spans="6:9" x14ac:dyDescent="0.65">
      <c r="F97" s="89"/>
      <c r="G97" s="55"/>
      <c r="I97" s="55"/>
    </row>
    <row r="98" spans="6:9" x14ac:dyDescent="0.65">
      <c r="G98" s="55"/>
      <c r="I98" s="55"/>
    </row>
    <row r="99" spans="6:9" x14ac:dyDescent="0.65">
      <c r="G99" s="55"/>
      <c r="I99" s="55"/>
    </row>
    <row r="100" spans="6:9" x14ac:dyDescent="0.65">
      <c r="G100" s="55"/>
      <c r="I100" s="55"/>
    </row>
    <row r="101" spans="6:9" x14ac:dyDescent="0.65">
      <c r="G101" s="55"/>
      <c r="I101" s="55"/>
    </row>
    <row r="102" spans="6:9" x14ac:dyDescent="0.65">
      <c r="G102" s="55"/>
      <c r="I102" s="55"/>
    </row>
    <row r="103" spans="6:9" x14ac:dyDescent="0.65">
      <c r="G103" s="55"/>
      <c r="I103" s="55"/>
    </row>
    <row r="104" spans="6:9" x14ac:dyDescent="0.65">
      <c r="G104" s="55"/>
      <c r="I104" s="55"/>
    </row>
    <row r="105" spans="6:9" x14ac:dyDescent="0.65">
      <c r="G105" s="55"/>
      <c r="I105" s="55"/>
    </row>
    <row r="106" spans="6:9" x14ac:dyDescent="0.65">
      <c r="G106" s="55"/>
      <c r="I106" s="55"/>
    </row>
    <row r="107" spans="6:9" x14ac:dyDescent="0.65">
      <c r="G107" s="55"/>
      <c r="I107" s="55"/>
    </row>
    <row r="108" spans="6:9" x14ac:dyDescent="0.65">
      <c r="G108" s="55"/>
      <c r="I108" s="55"/>
    </row>
    <row r="109" spans="6:9" x14ac:dyDescent="0.65">
      <c r="G109" s="55"/>
      <c r="I109" s="55"/>
    </row>
    <row r="110" spans="6:9" x14ac:dyDescent="0.65">
      <c r="G110" s="55"/>
      <c r="I110" s="55"/>
    </row>
    <row r="111" spans="6:9" x14ac:dyDescent="0.65">
      <c r="G111" s="55"/>
      <c r="I111" s="55"/>
    </row>
    <row r="112" spans="6:9" x14ac:dyDescent="0.65">
      <c r="G112" s="55"/>
      <c r="I112" s="55"/>
    </row>
    <row r="113" spans="7:9" x14ac:dyDescent="0.65">
      <c r="G113" s="55"/>
      <c r="I113" s="55"/>
    </row>
    <row r="114" spans="7:9" x14ac:dyDescent="0.65">
      <c r="G114" s="55"/>
      <c r="I114" s="55"/>
    </row>
    <row r="115" spans="7:9" x14ac:dyDescent="0.65">
      <c r="G115" s="55"/>
      <c r="I115" s="55"/>
    </row>
    <row r="116" spans="7:9" x14ac:dyDescent="0.65">
      <c r="G116" s="55"/>
      <c r="I116" s="55"/>
    </row>
    <row r="117" spans="7:9" x14ac:dyDescent="0.65">
      <c r="G117" s="55"/>
      <c r="I117" s="55"/>
    </row>
    <row r="118" spans="7:9" x14ac:dyDescent="0.65">
      <c r="G118" s="55"/>
      <c r="I118" s="55"/>
    </row>
    <row r="119" spans="7:9" x14ac:dyDescent="0.65">
      <c r="G119" s="55"/>
      <c r="I119" s="55"/>
    </row>
    <row r="120" spans="7:9" x14ac:dyDescent="0.65">
      <c r="G120" s="55"/>
      <c r="I120" s="55"/>
    </row>
    <row r="121" spans="7:9" x14ac:dyDescent="0.65">
      <c r="G121" s="55"/>
      <c r="I121" s="55"/>
    </row>
    <row r="122" spans="7:9" x14ac:dyDescent="0.65">
      <c r="G122" s="55"/>
      <c r="I122" s="55"/>
    </row>
    <row r="123" spans="7:9" x14ac:dyDescent="0.65">
      <c r="G123" s="55"/>
      <c r="I123" s="55"/>
    </row>
    <row r="124" spans="7:9" x14ac:dyDescent="0.65">
      <c r="G124" s="55"/>
      <c r="I124" s="55"/>
    </row>
    <row r="125" spans="7:9" x14ac:dyDescent="0.65">
      <c r="G125" s="55"/>
      <c r="I125" s="55"/>
    </row>
    <row r="126" spans="7:9" x14ac:dyDescent="0.65">
      <c r="G126" s="55"/>
      <c r="I126" s="55"/>
    </row>
    <row r="127" spans="7:9" x14ac:dyDescent="0.65">
      <c r="G127" s="55"/>
      <c r="I127" s="55"/>
    </row>
    <row r="128" spans="7:9" x14ac:dyDescent="0.65">
      <c r="G128" s="55"/>
      <c r="I128" s="55"/>
    </row>
    <row r="129" spans="7:9" x14ac:dyDescent="0.65">
      <c r="G129" s="55"/>
      <c r="I129" s="55"/>
    </row>
    <row r="130" spans="7:9" x14ac:dyDescent="0.65">
      <c r="G130" s="55"/>
      <c r="I130" s="55"/>
    </row>
    <row r="131" spans="7:9" x14ac:dyDescent="0.65">
      <c r="G131" s="55"/>
      <c r="I131" s="55"/>
    </row>
    <row r="132" spans="7:9" x14ac:dyDescent="0.65">
      <c r="G132" s="55"/>
      <c r="I132" s="55"/>
    </row>
    <row r="133" spans="7:9" x14ac:dyDescent="0.65">
      <c r="G133" s="55"/>
      <c r="I133" s="55"/>
    </row>
    <row r="134" spans="7:9" x14ac:dyDescent="0.65">
      <c r="G134" s="55"/>
      <c r="I134" s="55"/>
    </row>
    <row r="135" spans="7:9" x14ac:dyDescent="0.65">
      <c r="G135" s="55"/>
      <c r="I135" s="55"/>
    </row>
    <row r="136" spans="7:9" x14ac:dyDescent="0.65">
      <c r="G136" s="55"/>
      <c r="I136" s="55"/>
    </row>
    <row r="137" spans="7:9" x14ac:dyDescent="0.65">
      <c r="G137" s="55"/>
      <c r="I137" s="55"/>
    </row>
    <row r="138" spans="7:9" x14ac:dyDescent="0.65">
      <c r="G138" s="55"/>
      <c r="I138" s="55"/>
    </row>
    <row r="139" spans="7:9" x14ac:dyDescent="0.65">
      <c r="G139" s="55"/>
      <c r="I139" s="55"/>
    </row>
    <row r="140" spans="7:9" x14ac:dyDescent="0.65">
      <c r="G140" s="55"/>
      <c r="I140" s="55"/>
    </row>
    <row r="141" spans="7:9" x14ac:dyDescent="0.65">
      <c r="G141" s="55"/>
      <c r="I141" s="55"/>
    </row>
    <row r="142" spans="7:9" x14ac:dyDescent="0.65">
      <c r="G142" s="55"/>
      <c r="I142" s="55"/>
    </row>
    <row r="143" spans="7:9" x14ac:dyDescent="0.65">
      <c r="G143" s="55"/>
      <c r="I143" s="55"/>
    </row>
    <row r="144" spans="7:9" x14ac:dyDescent="0.65">
      <c r="G144" s="55"/>
      <c r="I144" s="55"/>
    </row>
    <row r="145" spans="7:9" x14ac:dyDescent="0.65">
      <c r="G145" s="55"/>
      <c r="I145" s="55"/>
    </row>
    <row r="146" spans="7:9" x14ac:dyDescent="0.65">
      <c r="G146" s="55"/>
      <c r="I146" s="55"/>
    </row>
    <row r="147" spans="7:9" x14ac:dyDescent="0.65">
      <c r="G147" s="55"/>
      <c r="I147" s="55"/>
    </row>
    <row r="148" spans="7:9" x14ac:dyDescent="0.65">
      <c r="G148" s="55"/>
      <c r="I148" s="55"/>
    </row>
    <row r="149" spans="7:9" x14ac:dyDescent="0.65">
      <c r="G149" s="55"/>
      <c r="I149" s="55"/>
    </row>
    <row r="150" spans="7:9" x14ac:dyDescent="0.65">
      <c r="G150" s="55"/>
      <c r="I150" s="55"/>
    </row>
    <row r="151" spans="7:9" x14ac:dyDescent="0.65">
      <c r="G151" s="55"/>
      <c r="I151" s="55"/>
    </row>
    <row r="152" spans="7:9" x14ac:dyDescent="0.65">
      <c r="G152" s="55"/>
      <c r="I152" s="55"/>
    </row>
    <row r="153" spans="7:9" x14ac:dyDescent="0.65">
      <c r="G153" s="55"/>
      <c r="I153" s="55"/>
    </row>
    <row r="154" spans="7:9" x14ac:dyDescent="0.65">
      <c r="G154" s="55"/>
      <c r="I154" s="55"/>
    </row>
    <row r="155" spans="7:9" x14ac:dyDescent="0.65">
      <c r="G155" s="55"/>
      <c r="I155" s="55"/>
    </row>
    <row r="156" spans="7:9" x14ac:dyDescent="0.65">
      <c r="G156" s="55"/>
      <c r="I156" s="55"/>
    </row>
    <row r="157" spans="7:9" x14ac:dyDescent="0.65">
      <c r="G157" s="55"/>
      <c r="I157" s="55"/>
    </row>
    <row r="158" spans="7:9" x14ac:dyDescent="0.65">
      <c r="G158" s="55"/>
      <c r="I158" s="55"/>
    </row>
    <row r="159" spans="7:9" x14ac:dyDescent="0.65">
      <c r="G159" s="55"/>
      <c r="I159" s="55"/>
    </row>
    <row r="160" spans="7:9" x14ac:dyDescent="0.65">
      <c r="G160" s="55"/>
      <c r="I160" s="55"/>
    </row>
    <row r="161" spans="7:9" x14ac:dyDescent="0.65">
      <c r="G161" s="55"/>
      <c r="I161" s="55"/>
    </row>
    <row r="162" spans="7:9" x14ac:dyDescent="0.65">
      <c r="G162" s="55"/>
      <c r="I162" s="55"/>
    </row>
    <row r="163" spans="7:9" x14ac:dyDescent="0.65">
      <c r="G163" s="55"/>
      <c r="I163" s="55"/>
    </row>
    <row r="164" spans="7:9" x14ac:dyDescent="0.65">
      <c r="G164" s="55"/>
      <c r="I164" s="55"/>
    </row>
    <row r="165" spans="7:9" x14ac:dyDescent="0.65">
      <c r="G165" s="55"/>
      <c r="I165" s="55"/>
    </row>
    <row r="166" spans="7:9" x14ac:dyDescent="0.65">
      <c r="G166" s="55"/>
      <c r="I166" s="55"/>
    </row>
    <row r="167" spans="7:9" x14ac:dyDescent="0.65">
      <c r="G167" s="55"/>
      <c r="I167" s="55"/>
    </row>
    <row r="168" spans="7:9" x14ac:dyDescent="0.65">
      <c r="G168" s="55"/>
      <c r="I168" s="55"/>
    </row>
    <row r="169" spans="7:9" x14ac:dyDescent="0.65">
      <c r="G169" s="55"/>
      <c r="I169" s="55"/>
    </row>
    <row r="170" spans="7:9" x14ac:dyDescent="0.65">
      <c r="G170" s="55"/>
      <c r="I170" s="55"/>
    </row>
    <row r="171" spans="7:9" x14ac:dyDescent="0.65">
      <c r="G171" s="55"/>
      <c r="I171" s="55"/>
    </row>
    <row r="172" spans="7:9" x14ac:dyDescent="0.65">
      <c r="G172" s="55"/>
      <c r="I172" s="55"/>
    </row>
    <row r="173" spans="7:9" x14ac:dyDescent="0.65">
      <c r="G173" s="55"/>
      <c r="I173" s="55"/>
    </row>
    <row r="174" spans="7:9" x14ac:dyDescent="0.65">
      <c r="G174" s="55"/>
      <c r="I174" s="55"/>
    </row>
    <row r="175" spans="7:9" x14ac:dyDescent="0.65">
      <c r="G175" s="55"/>
      <c r="I175" s="55"/>
    </row>
    <row r="176" spans="7:9" x14ac:dyDescent="0.65">
      <c r="G176" s="55"/>
      <c r="I176" s="55"/>
    </row>
    <row r="177" spans="7:9" x14ac:dyDescent="0.65">
      <c r="G177" s="55"/>
      <c r="I177" s="55"/>
    </row>
    <row r="178" spans="7:9" x14ac:dyDescent="0.65">
      <c r="G178" s="55"/>
      <c r="I178" s="55"/>
    </row>
    <row r="179" spans="7:9" x14ac:dyDescent="0.65">
      <c r="G179" s="55"/>
      <c r="I179" s="55"/>
    </row>
    <row r="180" spans="7:9" x14ac:dyDescent="0.65">
      <c r="G180" s="55"/>
      <c r="I180" s="55"/>
    </row>
    <row r="181" spans="7:9" x14ac:dyDescent="0.65">
      <c r="G181" s="55"/>
      <c r="I181" s="55"/>
    </row>
    <row r="182" spans="7:9" x14ac:dyDescent="0.65">
      <c r="G182" s="55"/>
      <c r="I182" s="55"/>
    </row>
    <row r="183" spans="7:9" x14ac:dyDescent="0.65">
      <c r="G183" s="55"/>
      <c r="I183" s="55"/>
    </row>
    <row r="184" spans="7:9" x14ac:dyDescent="0.65">
      <c r="G184" s="55"/>
      <c r="I184" s="55"/>
    </row>
    <row r="185" spans="7:9" x14ac:dyDescent="0.65">
      <c r="G185" s="55"/>
      <c r="I185" s="55"/>
    </row>
    <row r="186" spans="7:9" x14ac:dyDescent="0.65">
      <c r="G186" s="55"/>
      <c r="I186" s="55"/>
    </row>
    <row r="187" spans="7:9" x14ac:dyDescent="0.65">
      <c r="G187" s="55"/>
      <c r="I187" s="55"/>
    </row>
    <row r="188" spans="7:9" x14ac:dyDescent="0.65">
      <c r="G188" s="55"/>
      <c r="I188" s="55"/>
    </row>
    <row r="189" spans="7:9" x14ac:dyDescent="0.65">
      <c r="G189" s="55"/>
      <c r="I189" s="55"/>
    </row>
    <row r="190" spans="7:9" x14ac:dyDescent="0.65">
      <c r="G190" s="55"/>
      <c r="I190" s="55"/>
    </row>
    <row r="191" spans="7:9" x14ac:dyDescent="0.65">
      <c r="G191" s="55"/>
      <c r="I191" s="55"/>
    </row>
    <row r="192" spans="7:9" x14ac:dyDescent="0.65">
      <c r="G192" s="55"/>
      <c r="I192" s="55"/>
    </row>
    <row r="193" spans="7:9" x14ac:dyDescent="0.65">
      <c r="G193" s="55"/>
      <c r="I193" s="55"/>
    </row>
    <row r="194" spans="7:9" x14ac:dyDescent="0.65">
      <c r="G194" s="55"/>
      <c r="I194" s="55"/>
    </row>
    <row r="195" spans="7:9" x14ac:dyDescent="0.65">
      <c r="G195" s="55"/>
      <c r="I195" s="55"/>
    </row>
    <row r="196" spans="7:9" x14ac:dyDescent="0.65">
      <c r="G196" s="55"/>
      <c r="I196" s="55"/>
    </row>
    <row r="197" spans="7:9" x14ac:dyDescent="0.65">
      <c r="G197" s="55"/>
      <c r="I197" s="55"/>
    </row>
    <row r="198" spans="7:9" x14ac:dyDescent="0.65">
      <c r="G198" s="55"/>
      <c r="I198" s="55"/>
    </row>
    <row r="199" spans="7:9" x14ac:dyDescent="0.65">
      <c r="G199" s="55"/>
      <c r="I199" s="55"/>
    </row>
    <row r="200" spans="7:9" x14ac:dyDescent="0.65">
      <c r="G200" s="55"/>
      <c r="I200" s="55"/>
    </row>
    <row r="201" spans="7:9" x14ac:dyDescent="0.65">
      <c r="G201" s="55"/>
      <c r="I201" s="55"/>
    </row>
    <row r="202" spans="7:9" x14ac:dyDescent="0.65">
      <c r="G202" s="55"/>
      <c r="I202" s="55"/>
    </row>
    <row r="203" spans="7:9" x14ac:dyDescent="0.65">
      <c r="G203" s="55"/>
      <c r="I203" s="55"/>
    </row>
    <row r="204" spans="7:9" x14ac:dyDescent="0.65">
      <c r="G204" s="55"/>
      <c r="I204" s="55"/>
    </row>
    <row r="205" spans="7:9" x14ac:dyDescent="0.65">
      <c r="G205" s="55"/>
      <c r="I205" s="55"/>
    </row>
    <row r="206" spans="7:9" x14ac:dyDescent="0.65">
      <c r="G206" s="55"/>
      <c r="I206" s="55"/>
    </row>
    <row r="207" spans="7:9" x14ac:dyDescent="0.65">
      <c r="G207" s="55"/>
      <c r="I207" s="55"/>
    </row>
    <row r="208" spans="7:9" x14ac:dyDescent="0.65">
      <c r="G208" s="55"/>
      <c r="I208" s="55"/>
    </row>
    <row r="209" spans="7:9" x14ac:dyDescent="0.65">
      <c r="G209" s="55"/>
      <c r="I209" s="55"/>
    </row>
    <row r="210" spans="7:9" x14ac:dyDescent="0.65">
      <c r="G210" s="55"/>
      <c r="I210" s="55"/>
    </row>
    <row r="211" spans="7:9" x14ac:dyDescent="0.65">
      <c r="G211" s="55"/>
      <c r="I211" s="55"/>
    </row>
    <row r="212" spans="7:9" x14ac:dyDescent="0.65">
      <c r="G212" s="55"/>
      <c r="I212" s="55"/>
    </row>
    <row r="213" spans="7:9" x14ac:dyDescent="0.65">
      <c r="G213" s="55"/>
      <c r="I213" s="55"/>
    </row>
    <row r="214" spans="7:9" x14ac:dyDescent="0.65">
      <c r="G214" s="55"/>
      <c r="I214" s="55"/>
    </row>
    <row r="215" spans="7:9" x14ac:dyDescent="0.65">
      <c r="G215" s="55"/>
      <c r="I215" s="55"/>
    </row>
    <row r="216" spans="7:9" x14ac:dyDescent="0.65">
      <c r="G216" s="55"/>
      <c r="I216" s="55"/>
    </row>
    <row r="217" spans="7:9" x14ac:dyDescent="0.65">
      <c r="G217" s="55"/>
      <c r="I217" s="55"/>
    </row>
    <row r="218" spans="7:9" x14ac:dyDescent="0.65">
      <c r="G218" s="55"/>
      <c r="I218" s="55"/>
    </row>
    <row r="219" spans="7:9" x14ac:dyDescent="0.65">
      <c r="G219" s="55"/>
      <c r="I219" s="55"/>
    </row>
    <row r="220" spans="7:9" x14ac:dyDescent="0.65">
      <c r="G220" s="55"/>
      <c r="I220" s="55"/>
    </row>
    <row r="221" spans="7:9" x14ac:dyDescent="0.65">
      <c r="G221" s="55"/>
      <c r="I221" s="55"/>
    </row>
    <row r="222" spans="7:9" x14ac:dyDescent="0.65">
      <c r="G222" s="55"/>
      <c r="I222" s="55"/>
    </row>
    <row r="223" spans="7:9" x14ac:dyDescent="0.65">
      <c r="G223" s="55"/>
      <c r="I223" s="55"/>
    </row>
    <row r="224" spans="7:9" x14ac:dyDescent="0.65">
      <c r="G224" s="55"/>
      <c r="I224" s="55"/>
    </row>
    <row r="225" spans="7:9" x14ac:dyDescent="0.65">
      <c r="G225" s="55"/>
      <c r="I225" s="55"/>
    </row>
    <row r="226" spans="7:9" x14ac:dyDescent="0.65">
      <c r="G226" s="55"/>
      <c r="I226" s="55"/>
    </row>
    <row r="227" spans="7:9" x14ac:dyDescent="0.65">
      <c r="G227" s="55"/>
      <c r="I227" s="55"/>
    </row>
    <row r="228" spans="7:9" x14ac:dyDescent="0.65">
      <c r="G228" s="55"/>
      <c r="I228" s="55"/>
    </row>
    <row r="229" spans="7:9" x14ac:dyDescent="0.65">
      <c r="G229" s="55"/>
      <c r="I229" s="55"/>
    </row>
    <row r="230" spans="7:9" x14ac:dyDescent="0.65">
      <c r="G230" s="55"/>
      <c r="I230" s="55"/>
    </row>
    <row r="231" spans="7:9" x14ac:dyDescent="0.65">
      <c r="G231" s="55"/>
      <c r="I231" s="55"/>
    </row>
    <row r="232" spans="7:9" x14ac:dyDescent="0.65">
      <c r="G232" s="55"/>
      <c r="I232" s="55"/>
    </row>
    <row r="233" spans="7:9" x14ac:dyDescent="0.65">
      <c r="G233" s="55"/>
      <c r="I233" s="55"/>
    </row>
    <row r="234" spans="7:9" x14ac:dyDescent="0.65">
      <c r="G234" s="55"/>
      <c r="I234" s="55"/>
    </row>
    <row r="235" spans="7:9" x14ac:dyDescent="0.65">
      <c r="G235" s="55"/>
      <c r="I235" s="55"/>
    </row>
    <row r="236" spans="7:9" x14ac:dyDescent="0.65">
      <c r="G236" s="55"/>
      <c r="I236" s="55"/>
    </row>
    <row r="237" spans="7:9" x14ac:dyDescent="0.65">
      <c r="G237" s="55"/>
      <c r="I237" s="55"/>
    </row>
    <row r="238" spans="7:9" x14ac:dyDescent="0.65">
      <c r="G238" s="55"/>
      <c r="I238" s="55"/>
    </row>
    <row r="239" spans="7:9" x14ac:dyDescent="0.65">
      <c r="G239" s="55"/>
      <c r="I239" s="55"/>
    </row>
    <row r="240" spans="7:9" x14ac:dyDescent="0.65">
      <c r="G240" s="55"/>
      <c r="I240" s="55"/>
    </row>
    <row r="241" spans="7:9" x14ac:dyDescent="0.65">
      <c r="G241" s="55"/>
      <c r="I241" s="55"/>
    </row>
    <row r="242" spans="7:9" x14ac:dyDescent="0.65">
      <c r="G242" s="55"/>
      <c r="I242" s="55"/>
    </row>
    <row r="243" spans="7:9" x14ac:dyDescent="0.65">
      <c r="G243" s="55"/>
      <c r="I243" s="55"/>
    </row>
    <row r="244" spans="7:9" x14ac:dyDescent="0.65">
      <c r="G244" s="55"/>
      <c r="I244" s="55"/>
    </row>
    <row r="245" spans="7:9" x14ac:dyDescent="0.65">
      <c r="G245" s="55"/>
      <c r="I245" s="55"/>
    </row>
    <row r="246" spans="7:9" x14ac:dyDescent="0.65">
      <c r="G246" s="55"/>
      <c r="I246" s="55"/>
    </row>
    <row r="247" spans="7:9" x14ac:dyDescent="0.65">
      <c r="G247" s="55"/>
      <c r="I247" s="55"/>
    </row>
    <row r="248" spans="7:9" x14ac:dyDescent="0.65">
      <c r="G248" s="55"/>
      <c r="I248" s="55"/>
    </row>
    <row r="249" spans="7:9" x14ac:dyDescent="0.65">
      <c r="G249" s="55"/>
      <c r="I249" s="55"/>
    </row>
    <row r="250" spans="7:9" x14ac:dyDescent="0.65">
      <c r="G250" s="55"/>
      <c r="I250" s="55"/>
    </row>
    <row r="251" spans="7:9" x14ac:dyDescent="0.65">
      <c r="G251" s="55"/>
      <c r="I251" s="55"/>
    </row>
    <row r="252" spans="7:9" x14ac:dyDescent="0.65">
      <c r="G252" s="55"/>
      <c r="I252" s="55"/>
    </row>
    <row r="253" spans="7:9" x14ac:dyDescent="0.65">
      <c r="G253" s="55"/>
      <c r="I253" s="55"/>
    </row>
    <row r="254" spans="7:9" x14ac:dyDescent="0.65">
      <c r="G254" s="55"/>
      <c r="I254" s="55"/>
    </row>
    <row r="255" spans="7:9" x14ac:dyDescent="0.65">
      <c r="G255" s="55"/>
      <c r="I255" s="55"/>
    </row>
    <row r="256" spans="7:9" x14ac:dyDescent="0.65">
      <c r="G256" s="55"/>
      <c r="I256" s="55"/>
    </row>
    <row r="257" spans="7:9" x14ac:dyDescent="0.65">
      <c r="G257" s="55"/>
      <c r="I257" s="55"/>
    </row>
    <row r="258" spans="7:9" x14ac:dyDescent="0.65">
      <c r="G258" s="55"/>
      <c r="I258" s="55"/>
    </row>
    <row r="259" spans="7:9" x14ac:dyDescent="0.65">
      <c r="G259" s="55"/>
      <c r="I259" s="55"/>
    </row>
    <row r="260" spans="7:9" x14ac:dyDescent="0.65">
      <c r="G260" s="55"/>
      <c r="I260" s="55"/>
    </row>
    <row r="261" spans="7:9" x14ac:dyDescent="0.65">
      <c r="G261" s="55"/>
      <c r="I261" s="55"/>
    </row>
    <row r="262" spans="7:9" x14ac:dyDescent="0.65">
      <c r="G262" s="55"/>
      <c r="I262" s="55"/>
    </row>
    <row r="263" spans="7:9" x14ac:dyDescent="0.65">
      <c r="G263" s="55"/>
      <c r="I263" s="55"/>
    </row>
    <row r="264" spans="7:9" x14ac:dyDescent="0.65">
      <c r="G264" s="55"/>
      <c r="I264" s="55"/>
    </row>
    <row r="265" spans="7:9" x14ac:dyDescent="0.65">
      <c r="G265" s="55"/>
      <c r="I265" s="55"/>
    </row>
    <row r="266" spans="7:9" x14ac:dyDescent="0.65">
      <c r="G266" s="55"/>
      <c r="I266" s="55"/>
    </row>
    <row r="267" spans="7:9" x14ac:dyDescent="0.65">
      <c r="G267" s="55"/>
      <c r="I267" s="55"/>
    </row>
    <row r="268" spans="7:9" x14ac:dyDescent="0.65">
      <c r="G268" s="55"/>
      <c r="I268" s="55"/>
    </row>
    <row r="269" spans="7:9" x14ac:dyDescent="0.65">
      <c r="G269" s="55"/>
      <c r="I269" s="55"/>
    </row>
    <row r="270" spans="7:9" x14ac:dyDescent="0.65">
      <c r="G270" s="55"/>
      <c r="I270" s="55"/>
    </row>
    <row r="271" spans="7:9" x14ac:dyDescent="0.65">
      <c r="G271" s="55"/>
      <c r="I271" s="55"/>
    </row>
    <row r="272" spans="7:9" x14ac:dyDescent="0.65">
      <c r="G272" s="55"/>
      <c r="I272" s="55"/>
    </row>
    <row r="273" spans="7:9" x14ac:dyDescent="0.65">
      <c r="G273" s="55"/>
      <c r="I273" s="55"/>
    </row>
    <row r="274" spans="7:9" x14ac:dyDescent="0.65">
      <c r="G274" s="55"/>
      <c r="I274" s="55"/>
    </row>
    <row r="275" spans="7:9" x14ac:dyDescent="0.65">
      <c r="G275" s="55"/>
      <c r="I275" s="55"/>
    </row>
    <row r="276" spans="7:9" x14ac:dyDescent="0.65">
      <c r="G276" s="55"/>
      <c r="I276" s="55"/>
    </row>
    <row r="277" spans="7:9" x14ac:dyDescent="0.65">
      <c r="G277" s="55"/>
      <c r="I277" s="55"/>
    </row>
    <row r="278" spans="7:9" x14ac:dyDescent="0.65">
      <c r="G278" s="55"/>
      <c r="I278" s="55"/>
    </row>
    <row r="279" spans="7:9" x14ac:dyDescent="0.65">
      <c r="G279" s="55"/>
      <c r="I279" s="5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698" right="0.23622047244094499" top="0.66929133858267698" bottom="0.23622047244094499" header="0.39370078740157499" footer="0.23622047244094499"/>
  <pageSetup paperSize="9" scale="70" firstPageNumber="8" orientation="portrait" useFirstPageNumber="1" r:id="rId1"/>
  <headerFooter alignWithMargins="0">
    <oddHeader>&amp;R&amp;P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BS</vt:lpstr>
      <vt:lpstr>PL3m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PL3m!Print_Area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  Fuangfu</cp:lastModifiedBy>
  <cp:revision/>
  <cp:lastPrinted>2024-05-13T00:42:39Z</cp:lastPrinted>
  <dcterms:created xsi:type="dcterms:W3CDTF">2000-10-30T05:03:03Z</dcterms:created>
  <dcterms:modified xsi:type="dcterms:W3CDTF">2024-05-13T08:12:31Z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