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defaultThemeVersion="124226"/>
  <bookViews>
    <workbookView xWindow="-108" yWindow="-108" windowWidth="19416" windowHeight="10296" tabRatio="791"/>
  </bookViews>
  <sheets>
    <sheet name="BS" sheetId="69" r:id="rId1"/>
    <sheet name="PL 3m" sheetId="84" state="hidden" r:id="rId2"/>
    <sheet name="PL 12m" sheetId="83" r:id="rId3"/>
    <sheet name="CE-Conso" sheetId="80" r:id="rId4"/>
    <sheet name="CE-Separate" sheetId="81" r:id="rId5"/>
    <sheet name="CF" sheetId="74" r:id="rId6"/>
  </sheets>
  <externalReferences>
    <externalReference r:id="rId7"/>
    <externalReference r:id="rId8"/>
  </externalReferences>
  <definedNames>
    <definedName name="_xlnm.Print_Area" localSheetId="0">BS!$A$1:$O$81</definedName>
    <definedName name="_xlnm.Print_Area" localSheetId="3">'CE-Conso'!$A$1:$AA$49</definedName>
    <definedName name="_xlnm.Print_Area" localSheetId="4">'CE-Separate'!$A$1:$S$40</definedName>
    <definedName name="_xlnm.Print_Area" localSheetId="5">CF!$A$1:$L$85</definedName>
    <definedName name="_xlnm.Print_Area" localSheetId="2">'PL 12m'!$A$1:$K$43</definedName>
    <definedName name="_xlnm.Print_Area" localSheetId="1">'PL 3m'!$A$1:$K$44</definedName>
    <definedName name="_xlnm.Print_Titles" localSheetId="0">BS!$1:$6</definedName>
    <definedName name="_xlnm.Print_Titles" localSheetId="5">CF!$1:$9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3" i="83" l="1"/>
  <c r="J78" i="74"/>
  <c r="I21" i="83" l="1"/>
  <c r="I43" i="83" s="1"/>
  <c r="Q39" i="81" l="1"/>
  <c r="Q38" i="81"/>
  <c r="O39" i="81"/>
  <c r="O38" i="81"/>
  <c r="M39" i="81"/>
  <c r="M38" i="81"/>
  <c r="K39" i="81"/>
  <c r="K38" i="81"/>
  <c r="F77" i="74"/>
  <c r="E11" i="83"/>
  <c r="E10" i="83"/>
  <c r="Y21" i="80"/>
  <c r="K16" i="83" l="1"/>
  <c r="I16" i="83"/>
  <c r="G16" i="83"/>
  <c r="E16" i="83"/>
  <c r="F28" i="74" l="1"/>
  <c r="I29" i="69" l="1"/>
  <c r="Q20" i="81"/>
  <c r="M18" i="80" l="1"/>
  <c r="Y17" i="80" l="1"/>
  <c r="S21" i="81" l="1"/>
  <c r="S20" i="81"/>
  <c r="M19" i="81"/>
  <c r="W37" i="80"/>
  <c r="W38" i="80"/>
  <c r="U35" i="80"/>
  <c r="U20" i="80"/>
  <c r="W20" i="80" s="1"/>
  <c r="AA20" i="80" s="1"/>
  <c r="U21" i="80"/>
  <c r="W21" i="80" s="1"/>
  <c r="AA21" i="80" s="1"/>
  <c r="U22" i="80"/>
  <c r="W22" i="80" s="1"/>
  <c r="AA22" i="80" s="1"/>
  <c r="U23" i="80"/>
  <c r="W23" i="80" s="1"/>
  <c r="Q19" i="80"/>
  <c r="E30" i="80"/>
  <c r="E31" i="80" s="1"/>
  <c r="H13" i="74"/>
  <c r="S37" i="81"/>
  <c r="M36" i="81"/>
  <c r="S36" i="81" s="1"/>
  <c r="E38" i="81"/>
  <c r="E39" i="81" s="1"/>
  <c r="Q34" i="81"/>
  <c r="U19" i="80" l="1"/>
  <c r="W19" i="80" s="1"/>
  <c r="AA19" i="80" s="1"/>
  <c r="AA37" i="80"/>
  <c r="Q36" i="80" l="1"/>
  <c r="M36" i="80"/>
  <c r="K12" i="83"/>
  <c r="K17" i="83" s="1"/>
  <c r="K19" i="83" s="1"/>
  <c r="I12" i="83"/>
  <c r="I17" i="83" s="1"/>
  <c r="I19" i="83" s="1"/>
  <c r="G12" i="83"/>
  <c r="G17" i="83" s="1"/>
  <c r="G19" i="83" s="1"/>
  <c r="E12" i="83"/>
  <c r="I62" i="69" l="1"/>
  <c r="K53" i="69"/>
  <c r="O17" i="69"/>
  <c r="K17" i="69"/>
  <c r="M17" i="69" l="1"/>
  <c r="I17" i="69"/>
  <c r="Q19" i="81" l="1"/>
  <c r="O27" i="81"/>
  <c r="O28" i="81"/>
  <c r="O29" i="81" s="1"/>
  <c r="K27" i="81"/>
  <c r="K28" i="81"/>
  <c r="K29" i="81" s="1"/>
  <c r="AA23" i="80"/>
  <c r="O45" i="80"/>
  <c r="O30" i="80"/>
  <c r="O31" i="80" s="1"/>
  <c r="O29" i="80"/>
  <c r="K45" i="80"/>
  <c r="K46" i="80"/>
  <c r="K47" i="80" s="1"/>
  <c r="K30" i="80"/>
  <c r="K31" i="80" s="1"/>
  <c r="K29" i="80"/>
  <c r="I74" i="69" l="1"/>
  <c r="K74" i="69"/>
  <c r="M74" i="69"/>
  <c r="I76" i="69"/>
  <c r="M76" i="69"/>
  <c r="O76" i="69"/>
  <c r="O74" i="69"/>
  <c r="Y35" i="80"/>
  <c r="J66" i="74" l="1"/>
  <c r="U17" i="80" l="1"/>
  <c r="J13" i="74" l="1"/>
  <c r="E30" i="84" l="1"/>
  <c r="U39" i="80"/>
  <c r="U36" i="80"/>
  <c r="U33" i="80"/>
  <c r="Q18" i="80"/>
  <c r="Q27" i="81"/>
  <c r="U45" i="80"/>
  <c r="Q45" i="80"/>
  <c r="Q46" i="80"/>
  <c r="Q47" i="80" s="1"/>
  <c r="U29" i="80"/>
  <c r="Q29" i="80"/>
  <c r="L66" i="74"/>
  <c r="H66" i="74"/>
  <c r="F66" i="74"/>
  <c r="W36" i="80" l="1"/>
  <c r="U46" i="80"/>
  <c r="U47" i="80" s="1"/>
  <c r="Q30" i="80"/>
  <c r="Q31" i="80" s="1"/>
  <c r="U18" i="80"/>
  <c r="U30" i="80" s="1"/>
  <c r="U31" i="80" s="1"/>
  <c r="I77" i="69" s="1"/>
  <c r="W39" i="80"/>
  <c r="O77" i="69"/>
  <c r="W18" i="80"/>
  <c r="K29" i="83"/>
  <c r="I29" i="83"/>
  <c r="G29" i="83"/>
  <c r="E29" i="83"/>
  <c r="K30" i="84"/>
  <c r="I30" i="84"/>
  <c r="G30" i="84"/>
  <c r="Q28" i="81" l="1"/>
  <c r="Q29" i="81" s="1"/>
  <c r="M77" i="69" s="1"/>
  <c r="K77" i="69"/>
  <c r="Y30" i="80"/>
  <c r="Y31" i="80" s="1"/>
  <c r="S30" i="80"/>
  <c r="S31" i="80" s="1"/>
  <c r="I30" i="80"/>
  <c r="I31" i="80" s="1"/>
  <c r="G30" i="80"/>
  <c r="G31" i="80" s="1"/>
  <c r="K31" i="84" l="1"/>
  <c r="I31" i="84"/>
  <c r="G31" i="84"/>
  <c r="E31" i="84"/>
  <c r="K19" i="84"/>
  <c r="I19" i="84"/>
  <c r="G19" i="84"/>
  <c r="E19" i="84"/>
  <c r="K14" i="84"/>
  <c r="I14" i="84"/>
  <c r="G14" i="84"/>
  <c r="E14" i="84"/>
  <c r="L13" i="74"/>
  <c r="F13" i="74"/>
  <c r="I20" i="84" l="1"/>
  <c r="I22" i="84" s="1"/>
  <c r="E20" i="84"/>
  <c r="E22" i="84" s="1"/>
  <c r="K20" i="84"/>
  <c r="K22" i="84" s="1"/>
  <c r="K44" i="84" s="1"/>
  <c r="G20" i="84"/>
  <c r="G22" i="84" s="1"/>
  <c r="G37" i="84" l="1"/>
  <c r="G35" i="84" s="1"/>
  <c r="G44" i="84" s="1"/>
  <c r="I32" i="84"/>
  <c r="I44" i="84"/>
  <c r="E32" i="84"/>
  <c r="E42" i="84" s="1"/>
  <c r="E40" i="84" s="1"/>
  <c r="E37" i="84"/>
  <c r="E35" i="84" s="1"/>
  <c r="E44" i="84" s="1"/>
  <c r="K32" i="84"/>
  <c r="G32" i="84"/>
  <c r="G42" i="84" s="1"/>
  <c r="G40" i="84" s="1"/>
  <c r="W33" i="80" l="1"/>
  <c r="AA33" i="80" l="1"/>
  <c r="G30" i="83"/>
  <c r="O29" i="69" l="1"/>
  <c r="M29" i="69"/>
  <c r="K29" i="69"/>
  <c r="L81" i="74" l="1"/>
  <c r="J81" i="74"/>
  <c r="H81" i="74"/>
  <c r="F81" i="74"/>
  <c r="O62" i="69"/>
  <c r="K62" i="69"/>
  <c r="O53" i="69"/>
  <c r="I53" i="69" l="1"/>
  <c r="M34" i="81" l="1"/>
  <c r="S34" i="81" s="1"/>
  <c r="I63" i="69" l="1"/>
  <c r="M62" i="69"/>
  <c r="M53" i="69"/>
  <c r="S19" i="81"/>
  <c r="Y46" i="80"/>
  <c r="Y47" i="80" s="1"/>
  <c r="A3" i="74"/>
  <c r="A3" i="81"/>
  <c r="A3" i="80"/>
  <c r="K30" i="83"/>
  <c r="I30" i="83"/>
  <c r="S46" i="80"/>
  <c r="S47" i="80" s="1"/>
  <c r="Y45" i="80"/>
  <c r="S45" i="80"/>
  <c r="M45" i="80"/>
  <c r="I45" i="80"/>
  <c r="G45" i="80"/>
  <c r="E45" i="80"/>
  <c r="W43" i="80"/>
  <c r="AA43" i="80" s="1"/>
  <c r="AA45" i="80" s="1"/>
  <c r="W27" i="80"/>
  <c r="AA27" i="80" s="1"/>
  <c r="AA29" i="80" s="1"/>
  <c r="M35" i="81"/>
  <c r="S35" i="81" s="1"/>
  <c r="J84" i="74"/>
  <c r="E46" i="80"/>
  <c r="E47" i="80" s="1"/>
  <c r="G46" i="80"/>
  <c r="G47" i="80" s="1"/>
  <c r="I46" i="80"/>
  <c r="I47" i="80" s="1"/>
  <c r="I28" i="81"/>
  <c r="I29" i="81" s="1"/>
  <c r="M29" i="80"/>
  <c r="M27" i="81"/>
  <c r="F84" i="74"/>
  <c r="G38" i="81"/>
  <c r="G39" i="81" s="1"/>
  <c r="G27" i="81"/>
  <c r="G28" i="81"/>
  <c r="G29" i="81" s="1"/>
  <c r="AA39" i="80"/>
  <c r="S29" i="80"/>
  <c r="G29" i="80"/>
  <c r="S25" i="81"/>
  <c r="S27" i="81" s="1"/>
  <c r="I38" i="81"/>
  <c r="I39" i="81" s="1"/>
  <c r="I27" i="81"/>
  <c r="E27" i="81"/>
  <c r="E28" i="81"/>
  <c r="E29" i="81" s="1"/>
  <c r="Y29" i="80"/>
  <c r="I29" i="80"/>
  <c r="E29" i="80"/>
  <c r="K63" i="69"/>
  <c r="O70" i="69" l="1"/>
  <c r="W45" i="80"/>
  <c r="M70" i="69"/>
  <c r="M73" i="69"/>
  <c r="K79" i="69"/>
  <c r="K70" i="69"/>
  <c r="O30" i="69"/>
  <c r="K30" i="69"/>
  <c r="I30" i="69"/>
  <c r="W29" i="80"/>
  <c r="O63" i="69"/>
  <c r="M63" i="69"/>
  <c r="M30" i="69"/>
  <c r="I73" i="69" l="1"/>
  <c r="I70" i="69"/>
  <c r="AA38" i="80"/>
  <c r="E30" i="83" l="1"/>
  <c r="I79" i="69" l="1"/>
  <c r="AA18" i="80" l="1"/>
  <c r="O46" i="80" l="1"/>
  <c r="O47" i="80" s="1"/>
  <c r="K76" i="69" s="1"/>
  <c r="AA36" i="80"/>
  <c r="E17" i="83" l="1"/>
  <c r="E19" i="83" s="1"/>
  <c r="E21" i="83" s="1"/>
  <c r="E31" i="83" l="1"/>
  <c r="E41" i="83" s="1"/>
  <c r="E39" i="83" s="1"/>
  <c r="E36" i="83"/>
  <c r="E34" i="83" s="1"/>
  <c r="F11" i="74"/>
  <c r="F33" i="74" s="1"/>
  <c r="F46" i="74" s="1"/>
  <c r="F50" i="74" s="1"/>
  <c r="F83" i="74" s="1"/>
  <c r="F85" i="74" s="1"/>
  <c r="F86" i="74" s="1"/>
  <c r="M17" i="80" l="1"/>
  <c r="M30" i="80" s="1"/>
  <c r="M31" i="80" s="1"/>
  <c r="I75" i="69" l="1"/>
  <c r="I78" i="69" s="1"/>
  <c r="I80" i="69" s="1"/>
  <c r="I81" i="69" s="1"/>
  <c r="I82" i="69" s="1"/>
  <c r="W17" i="80"/>
  <c r="W30" i="80" s="1"/>
  <c r="W31" i="80" s="1"/>
  <c r="AA17" i="80" l="1"/>
  <c r="AA30" i="80" s="1"/>
  <c r="AA31" i="80" s="1"/>
  <c r="AB31" i="80" l="1"/>
  <c r="G21" i="83"/>
  <c r="H11" i="74" s="1"/>
  <c r="H33" i="74" s="1"/>
  <c r="H46" i="74" s="1"/>
  <c r="H50" i="74" s="1"/>
  <c r="H83" i="74" s="1"/>
  <c r="H85" i="74" s="1"/>
  <c r="H86" i="74" s="1"/>
  <c r="K21" i="83"/>
  <c r="G36" i="83" l="1"/>
  <c r="G34" i="83" s="1"/>
  <c r="K31" i="83"/>
  <c r="L11" i="74"/>
  <c r="L33" i="74" s="1"/>
  <c r="L46" i="74" s="1"/>
  <c r="L50" i="74" s="1"/>
  <c r="L83" i="74" s="1"/>
  <c r="L85" i="74" s="1"/>
  <c r="K43" i="83"/>
  <c r="M33" i="81"/>
  <c r="J11" i="74"/>
  <c r="J33" i="74" s="1"/>
  <c r="J46" i="74" s="1"/>
  <c r="J50" i="74" s="1"/>
  <c r="J83" i="74" s="1"/>
  <c r="J85" i="74" s="1"/>
  <c r="J86" i="74" s="1"/>
  <c r="I31" i="83"/>
  <c r="M18" i="81"/>
  <c r="G43" i="83"/>
  <c r="M35" i="80"/>
  <c r="G31" i="83"/>
  <c r="G41" i="83" s="1"/>
  <c r="G39" i="83" s="1"/>
  <c r="W35" i="80" l="1"/>
  <c r="S18" i="81"/>
  <c r="S33" i="81"/>
  <c r="S38" i="81" s="1"/>
  <c r="S39" i="81" s="1"/>
  <c r="O75" i="69"/>
  <c r="O78" i="69" s="1"/>
  <c r="O80" i="69" s="1"/>
  <c r="O81" i="69" s="1"/>
  <c r="O82" i="69" s="1"/>
  <c r="L86" i="74"/>
  <c r="L90" i="74"/>
  <c r="L91" i="74" s="1"/>
  <c r="S28" i="81" l="1"/>
  <c r="S29" i="81" s="1"/>
  <c r="M28" i="81"/>
  <c r="M29" i="81" s="1"/>
  <c r="M75" i="69" s="1"/>
  <c r="M78" i="69" s="1"/>
  <c r="M80" i="69" s="1"/>
  <c r="M81" i="69" s="1"/>
  <c r="M82" i="69" s="1"/>
  <c r="M46" i="80"/>
  <c r="M47" i="80" s="1"/>
  <c r="K75" i="69" s="1"/>
  <c r="K78" i="69" s="1"/>
  <c r="K80" i="69" s="1"/>
  <c r="K81" i="69" s="1"/>
  <c r="K82" i="69" s="1"/>
  <c r="W46" i="80"/>
  <c r="W47" i="80" s="1"/>
  <c r="AA35" i="80"/>
  <c r="T29" i="81" l="1"/>
  <c r="AA46" i="80"/>
  <c r="AA47" i="80" s="1"/>
  <c r="AC31" i="80"/>
</calcChain>
</file>

<file path=xl/sharedStrings.xml><?xml version="1.0" encoding="utf-8"?>
<sst xmlns="http://schemas.openxmlformats.org/spreadsheetml/2006/main" count="365" uniqueCount="227">
  <si>
    <t>บริษัท โรงพยาบาลราชธานี จำกัด (มหาชน) และบริษัทย่อย</t>
  </si>
  <si>
    <t>งบแสดงฐานะการเงิน</t>
  </si>
  <si>
    <t>งบการเงินรวม</t>
  </si>
  <si>
    <t>งบการเงินเฉพาะกิจการ</t>
  </si>
  <si>
    <t>หมายเหตุ</t>
  </si>
  <si>
    <t>ยังไม่ได้ตรวจสอบ</t>
  </si>
  <si>
    <t>สอบทานแล้ว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</si>
  <si>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</si>
  <si>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</si>
  <si>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</si>
  <si>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สินค้าคงเหลือ</t>
  </si>
  <si>
    <t>เงินให้กู้ยืมระยะสั้นแก่บริษัทย่อย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</si>
  <si>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</si>
  <si>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</si>
  <si>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</si>
  <si>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</si>
  <si>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 xml:space="preserve">ที่ดิน อาคารและอุปกรณ์ </t>
  </si>
  <si>
    <t>ค่าความนิยม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</si>
  <si>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</si>
  <si>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</si>
  <si>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</si>
  <si>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</si>
  <si>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</si>
  <si>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</si>
  <si>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</si>
  <si>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</si>
  <si>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</si>
  <si>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 xml:space="preserve">รวมหนี้สิน </t>
  </si>
  <si>
    <t>ส่วนของผู้ถือหุ้น</t>
  </si>
  <si>
    <t>ทุนเรือนหุ้น</t>
  </si>
  <si>
    <t xml:space="preserve">     ทุนจดทะเบียน</t>
  </si>
  <si>
    <t xml:space="preserve">   หุ้นสามัญ   300,000,000 หุ้น  มูลค่าหุ้นละ   1.00 บาท</t>
  </si>
  <si>
    <t xml:space="preserve">     ทุนที่ออกและชำระแล้ว</t>
  </si>
  <si>
    <t>ส่วนเกินมูลค่าหุ้นสามัญ</t>
  </si>
  <si>
    <t>กำไรสะสม</t>
  </si>
  <si>
    <t xml:space="preserve">     จัดสรรแล้ว</t>
  </si>
  <si>
    <t xml:space="preserve">         </t>
  </si>
  <si>
    <t xml:space="preserve">   ทุนสำรองตามกฎหมาย</t>
  </si>
  <si>
    <t xml:space="preserve">     ยังไม่ได้จัดสรร</t>
  </si>
  <si>
    <t>องค์ประกอบอื่นของส่วนของผู้ถือหุ้น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</si>
  <si>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</si>
  <si>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</si>
  <si>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</si>
  <si>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</si>
  <si>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รายได้</t>
  </si>
  <si>
    <t>รายได้จากกิจการโรงพยาบาล</t>
  </si>
  <si>
    <t>รายได้อื่น</t>
  </si>
  <si>
    <t>รวมรายได้</t>
  </si>
  <si>
    <t>ค่าใช้จ่าย</t>
  </si>
  <si>
    <t>ต้นทุนกิจการโรงพยาบาล</t>
  </si>
  <si>
    <t>ค่าใช้จ่ายในการบริหาร</t>
  </si>
  <si>
    <t>ต้นทุนทางการเงิน</t>
  </si>
  <si>
    <t>รวมค่าใช้จ่าย</t>
  </si>
  <si>
    <t>กำไรก่อนค่าใช้จ่ายภาษีเงินได้</t>
  </si>
  <si>
    <t>(ค่าใช้จ่าย)รายได้ภาษีเงินได้</t>
  </si>
  <si>
    <t>รายการที่จะไม่ถูกจัดประเภทใหม่ไว้ในกำไรหรือขาดทุนในภายหลัง</t>
  </si>
  <si>
    <t>รวมรายการที่จะไม่ถูกจัดประเภทใหม่ไว้ในกำไรหรือขาดทุน</t>
  </si>
  <si>
    <t>ส่วนที่เป็นของส่วนได้เสียที่ไม่มีอำนาจควบคุม</t>
  </si>
  <si>
    <t>รวม</t>
  </si>
  <si>
    <t>งบแสดงการเปลี่ยนแปลงส่วนของผู้ถือหุ้น</t>
  </si>
  <si>
    <t>ทุนที่ออก</t>
  </si>
  <si>
    <t>ส่วนเกิน</t>
  </si>
  <si>
    <t>ส่วนได้เสีย</t>
  </si>
  <si>
    <t>และชำระแล้ว</t>
  </si>
  <si>
    <t>มูลค่าหุ้นสามัญ</t>
  </si>
  <si>
    <t>ของบริษัทใหญ่</t>
  </si>
  <si>
    <t>ที่ไม่มีอำนาจควบคุม</t>
  </si>
  <si>
    <t>จัดสรรแล้ว</t>
  </si>
  <si>
    <t>ยังไม่ได้จัดสรร</t>
  </si>
  <si>
    <t>ส่วนต่ำจากการเปลี่ยนแปลง</t>
  </si>
  <si>
    <t>ทุนสำรองตามกฎหมาย</t>
  </si>
  <si>
    <t>สัดส่วนของบริษัทย่อย</t>
  </si>
  <si>
    <t>เงินปันผล</t>
  </si>
  <si>
    <t>การเปลี่ยนแปลงในส่วนได้เสียของความเป็นเจ้าของใน</t>
  </si>
  <si>
    <t>บริษัทย่อยที่ไม่ได้ส่งผลให้สูญเสียการควบคุม</t>
  </si>
  <si>
    <t>การเพิ่มส่วนได้เสียที่ไม่มีอำนาจควบคุม</t>
  </si>
  <si>
    <t xml:space="preserve">    ที่ไม่ได้ส่งผลให้สูญเสียการควบคุม</t>
  </si>
  <si>
    <t>รวมการเปลี่ยนแปลงในส่วนได้เสียของความเป็นเจ้าของ</t>
  </si>
  <si>
    <t>ในบริษัทย่อยที่ไม่ได้ส่งผลให้สูญเสียการควบคุม</t>
  </si>
  <si>
    <t>งบกระแสเงินสด</t>
  </si>
  <si>
    <t>กระแสเงินสดจากกิจกรรมดำเนินงาน</t>
  </si>
  <si>
    <t>ขาดทุนจากการตัดจำหน่ายสินทรัพย์</t>
  </si>
  <si>
    <t>ดอกเบี้ยรับ</t>
  </si>
  <si>
    <t>ดอกเบี้ยจ่าย</t>
  </si>
  <si>
    <t>กำไรจากการดำเนินงานก่อนการเปลี่ยนแปลงในสินทรัพย์และหนี้สินดำเนินงาน</t>
  </si>
  <si>
    <t>เงินสดจ่ายซื้อหลักทรัพย์เพื่อค้า</t>
  </si>
  <si>
    <t>เงินสดรับดอกเบี้ยรับ</t>
  </si>
  <si>
    <t>กระแสเงินสดจากกิจกรรมลงทุน</t>
  </si>
  <si>
    <t>กระแสเงินสดจากกิจกรรมจัดหาเงิน</t>
  </si>
  <si>
    <t>เพิ่มขึ้น(ลดลง)ในเงินเบิกเกินบัญชี</t>
  </si>
  <si>
    <t>เงินสดจ่ายในเงินปันผล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</si>
  <si>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</si>
  <si>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</si>
  <si>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ประมาณการหนี้สินไม่หมุนเวียน</t>
  </si>
  <si>
    <t>สำหรับผลประโยชน์พนักงาน</t>
  </si>
  <si>
    <t>หนี้สินภาษีเงินได้รอการตัดบัญชี</t>
  </si>
  <si>
    <t>หนี้สินไม่หมุนเวียนอื่น</t>
  </si>
  <si>
    <t>ค่าธรรมเนียมในการจัดการเงินกู้</t>
  </si>
  <si>
    <t>ค่าใช้จ่ายผลประโยชน์ของพนักงาน</t>
  </si>
  <si>
    <t>เงินสดจ่ายเพื่อซื้อที่ดิน อาคารและอุปกรณ์</t>
  </si>
  <si>
    <t>เงินสดรับจากการจำหน่ายที่ดิน อาคารและอุปกรณ์</t>
  </si>
  <si>
    <t>ส่วนที่เป็นของผู้ถือหุ้นของบริษัทใหญ่</t>
  </si>
  <si>
    <t>เงินสดรับจากเงินให้กู้ยืมระยะสั้นบริษัทย่อย</t>
  </si>
  <si>
    <t>เงินสดรับจากดอกเบี้ยรับ</t>
  </si>
  <si>
    <t>เงินสดจ่ายในดอกเบี้ยจ่าย</t>
  </si>
  <si>
    <t>เงินสดจ่ายในภาษีเงินได้</t>
  </si>
  <si>
    <t>ขาดทุนจากการตัดจำหน่ายลูกหนี้การค้าและลูกหนี้หมุนเวียนอื่น</t>
  </si>
  <si>
    <t>การลดลงของส่วนได้เสียที่ไม่มีอำนาจควบคุม</t>
  </si>
  <si>
    <t>เงินสดรับจากภาษีหัก ณ ที่จ่ายขอคืน</t>
  </si>
  <si>
    <t>ผลกำไร(ขาดทุน)จากการวัดมูลค่าใหม่ของผลประโยชน์</t>
  </si>
  <si>
    <t xml:space="preserve">   พนักงานที่กำหนดไว้ - สุทธิจากภาษี</t>
  </si>
  <si>
    <t>รวมส่วนของผู้ถือหุ้นของบริษัทใหญ่</t>
  </si>
  <si>
    <t>เงินสดจ่ายเงินกู้ยืมระยะสั้นจากสถาบันการเงิน</t>
  </si>
  <si>
    <t>(กำไร)จากการจำหน่ายสินทรัพย์ไม่หมุนเวียนที่ถือไว้เพื่อขาย</t>
  </si>
  <si>
    <t>เงินกู้ยืมระยะสั้นจากสถาบันการเงิน</t>
  </si>
  <si>
    <t>โอนสินทรัพย์ไปเป็นค่าใช้จ่าย</t>
  </si>
  <si>
    <t>เงินสดรับเงินกู้ยืมระยะสั้นจากสถาบันการเงิน</t>
  </si>
  <si>
    <t>ประมาณการหนี้สินไม่หมุนเวียนสำหรับผลประโยชน์พนักงาน</t>
  </si>
  <si>
    <t>หนี้สินหมุนเวียนอื่น</t>
  </si>
  <si>
    <t>หนี้สินภาษีเงินได้รอตัดบัญชี</t>
  </si>
  <si>
    <t xml:space="preserve">   ในภายหลัง - สุทธิจากภาษี</t>
  </si>
  <si>
    <t>(เพิ่มขึ้น)ลดลงในเงินฝากธนาคารที่ติดภาระค้ำประกัน</t>
  </si>
  <si>
    <t>หน่วย : พันบาท</t>
  </si>
  <si>
    <t>กำไรสำหรับงวด</t>
  </si>
  <si>
    <t>สินทรัพย์สิทธิการใช้</t>
  </si>
  <si>
    <t xml:space="preserve">ค่าเสื่อมราคาที่ดิน อาคารและอุปกรณ์ </t>
  </si>
  <si>
    <t>ค่าเสื่อมราคาสินทรัพย์สิทธิการใช้</t>
  </si>
  <si>
    <t>สินทรัพย์ทางการเงินไม่หมุนเวียนอื่น</t>
  </si>
  <si>
    <t>ภาษีเงินได้นิติบุคคลค้างจ่าย</t>
  </si>
  <si>
    <t>ส่วนของหนี้สินตามสัญญาเช่าที่ถึงกำหนดชำระภายในหนึ่งปี</t>
  </si>
  <si>
    <t>หนี้สินตามสัญญาเช่า</t>
  </si>
  <si>
    <t>กำไรต่อหุ้นขั้นพื้นฐาน (บาท)</t>
  </si>
  <si>
    <t>เงินสดจ่ายหนี้สินตามสัญญาเช่า</t>
  </si>
  <si>
    <t>สินทรัพย์ทางการเงินหมุนเวียนอื่น/เงินลงทุนชั่วคราว</t>
  </si>
  <si>
    <t>ยอดคงเหลือ ณ วันที่ 1 มกราคม 2564</t>
  </si>
  <si>
    <t>สินทรัพย์ไม่มีตัวตนอื่น</t>
  </si>
  <si>
    <t>ค่าตัดจำหน่ายสินทรัพย์ไม่มีตัวตนอื่น</t>
  </si>
  <si>
    <t>เงินสดจ่ายเพื่อซื้อสินทรัพย์ไม่มีตัวตนอื่น</t>
  </si>
  <si>
    <t>รายได้ดอกเบี้ยรับ</t>
  </si>
  <si>
    <t>เงินฝากธนาคารที่ติดภาระค้ำประกัน</t>
  </si>
  <si>
    <t>ผลกำไร(ขาดทุน)จากเงินลงทุนในตราสารทุนที่กำหนดให้วัดมูลค่าด้วย</t>
  </si>
  <si>
    <t xml:space="preserve">   มูลค่ายุติธรรมผ่านกำไรขาดทุนเบ็ดเสร็จอื่น-สุทธิจากภาษี</t>
  </si>
  <si>
    <t>องค์ประกอบอื่น</t>
  </si>
  <si>
    <t>ของส่วนของผู้ถือหุ้น</t>
  </si>
  <si>
    <t>30 กันยายน 2564</t>
  </si>
  <si>
    <t>สำหรับงวดสามเดือน สิ้นสุดวันที่ 30 กันยายน 2564</t>
  </si>
  <si>
    <t>30 กันยายน 2563</t>
  </si>
  <si>
    <t>ตัดภาษีถูกหัก ณ ที่จ่ายเป็นค่าใช้จ่าย</t>
  </si>
  <si>
    <t>ขาดทุนจากการจำหน่ายสินทรัพย์ทางการเงินหมุนเวียนอื่น</t>
  </si>
  <si>
    <t>การแบ่งปันกำไร</t>
  </si>
  <si>
    <t>กำไร(ขาดทุน)เบ็ดเสร็จอื่นสำหรับงวด</t>
  </si>
  <si>
    <t>รวมกำไร(ขาดทุน)เบ็ดเสร็จอื่นสำหรับงวด-สุทธิจากภาษี</t>
  </si>
  <si>
    <t>กำไร(ขาดทุน)เบ็ดเสร็จรวมสำหรับงวด</t>
  </si>
  <si>
    <t>การแบ่งปันกำไร(ขาดทุน)เบ็ดเสร็จรวม</t>
  </si>
  <si>
    <t>31 ธันวาคม 2564</t>
  </si>
  <si>
    <t>หน่วย : บาท</t>
  </si>
  <si>
    <t>ยอดคงเหลือ ณ วันที่ 31 ธันวาคม 2564</t>
  </si>
  <si>
    <t>กำไรสำหรับปี</t>
  </si>
  <si>
    <t>ทุนสำรองหุ้นทุนซื้อคืน</t>
  </si>
  <si>
    <t xml:space="preserve">   ทุนสำรองหุ้นทุนซื้อคืน</t>
  </si>
  <si>
    <t>หุ้นทุนซื้อคืน</t>
  </si>
  <si>
    <t>จัดสรรกำไรสะสมเป็นเงินสำรองหุ้นทุนซื้อคืน</t>
  </si>
  <si>
    <t>รายการปรับกระทบกำไรสำหรับปีเป็นเงินสดรับ(จ่าย)จากกิจกรรมดำเนินงาน</t>
  </si>
  <si>
    <t>เงินสดและรายการเทียบเท่าเงินสดต้นปี</t>
  </si>
  <si>
    <t>เงินสดและรายการเทียบเท่าเงินสดปลายปี</t>
  </si>
  <si>
    <t>กำไรต่อหุ้นขั้นพื้นฐาน</t>
  </si>
  <si>
    <t>สินทรัพย์ทางการเงินหมุนเวียนอื่น</t>
  </si>
  <si>
    <t>เงินสดรับในเงินให้กู้ยืมระยะสั้นบริษัทอื่น</t>
  </si>
  <si>
    <t>เงินสดจ่ายในเงินให้กู้ยืมระยะสั้นบริษัทอื่น</t>
  </si>
  <si>
    <t>ผลกำไรจากเงินลงทุนในตราสารทุนที่กำหนดให้วัดมูลค่าด้วย</t>
  </si>
  <si>
    <t>ผลกำไรจากการวัดมูลค่าใหม่ของผลประโยชน์</t>
  </si>
  <si>
    <t>เงินสดจ่ายในหุ้นทุนซื้อคืน</t>
  </si>
  <si>
    <t>เงินปันผลรับ</t>
  </si>
  <si>
    <t>เงินสดรับจากเงินปันผล</t>
  </si>
  <si>
    <t>กำไรจากการยกเลิกสัญญาเช่า</t>
  </si>
  <si>
    <t>ณ วันที่ 31 ธันวาคม 2565</t>
  </si>
  <si>
    <t>31 ธันวาคม 2565</t>
  </si>
  <si>
    <t>สำหรับปี สิ้นสุดวันที่ 31 ธันวาคม 2565</t>
  </si>
  <si>
    <t>รายได้ค่าบริการทางการแพทย์ค้างรับ</t>
  </si>
  <si>
    <t>สินทรัพย์ภาษีเงินได้ของงวดปัจจุบัน</t>
  </si>
  <si>
    <t>เงินกู้ยืมระยะยาวจากสถาบันการเงินที่ถึงกำหนดชำระภายในหนึ่งปี</t>
  </si>
  <si>
    <t>เงินกู้ยืมระยะสั้นจากบริษัทย่อย</t>
  </si>
  <si>
    <t>เงินกู้ยืมระยะยาวจากสถาบันการเงิน</t>
  </si>
  <si>
    <t>ยอดคงเหลือ ณ วันที่ 31 ธันวาคม 2565</t>
  </si>
  <si>
    <t>ยอดคงเหลือ ณ วันที่ 1 มกราคม 2565</t>
  </si>
  <si>
    <t>กำไรขาดทุนเบ็ดเสร็จอื่น</t>
  </si>
  <si>
    <t>ผลกำไรจากการวัดมูลค่า</t>
  </si>
  <si>
    <t>เงินลงทุนในตราสารทุน</t>
  </si>
  <si>
    <t>ที่วัดมูลค่าด้วยมูลค่ายุติธรรม - สุทธิ</t>
  </si>
  <si>
    <t>จากภาษีเงินได้</t>
  </si>
  <si>
    <t>โอนไปกำไร (ขาดทุน) สะสม</t>
  </si>
  <si>
    <t>การเพิ่มทุนของบริษัทย่อย</t>
  </si>
  <si>
    <t>การจ่ายเงินปันผลของบริษัทย่อย</t>
  </si>
  <si>
    <t>ส่วนเกินจากการเปลี่ยนแปลงสัดส่วนของบริษัทย่อย</t>
  </si>
  <si>
    <t>รายได้เงินปันผลรับ</t>
  </si>
  <si>
    <t>ขาดทุนจากมูลค่าสินค้าคงเหลือลดลง (โอนกลับ)</t>
  </si>
  <si>
    <t>(กำไร) ขาดทุนจากการจำหน่ายสินทรัพย์</t>
  </si>
  <si>
    <t>เงินสดรับจากการขายเงินลงทุนในตราสารทุนของบริษัทจดทะเบียน</t>
  </si>
  <si>
    <t>เงินสดจ่ายเงินลงทุนในบริษัทย่อย</t>
  </si>
  <si>
    <t>เงินสดจ่ายเงินมัดจำค่าสินทรัพย์</t>
  </si>
  <si>
    <t>เงินสดรับเงินกู้ยืมระยะสั้นจากบริษัทย่อย</t>
  </si>
  <si>
    <t>เงินสดรับจากเงินกู้ยืมระยะยาวจากสถาบันการเงิน</t>
  </si>
  <si>
    <t>เงินสดจ่ายเงินกู้ยืมระยะยาวจากสถาบันการเงิน</t>
  </si>
  <si>
    <t>เงินปันผลจ่ายให้แก่ส่วนได้เสียที่ไม่มีอำนาจควบคุม</t>
  </si>
  <si>
    <t>เงินสดรับจากการเพิ่มทุนของผู้มีส่วนได้เสียที่ไม่มีอำนาจควบคุมของบริษัทย่อย</t>
  </si>
  <si>
    <t>เงินสดจ่ายเงินกู้ยืมระยะสั้นจากบริษัทย่อย</t>
  </si>
  <si>
    <t>สินทรัพย์ทางการเงินไม่หมุนเวียนที่ไม่ใช่เงินสดที่เป็นหลักประกัน</t>
  </si>
  <si>
    <t>เงินสดซื้อเงินลงทุนในตราสารทุนของบริษัทจดทะเบียน</t>
  </si>
  <si>
    <t>เงินสดจ่ายซื้อเงินลงทุนในตราสารทุนของบริษัทที่ไม่ใช่บริษัทจดทะเบียน</t>
  </si>
  <si>
    <t>กำไร (ขาดทุน) เบ็ดเสร็จรวมสำหรับปี</t>
  </si>
  <si>
    <t>รวมกำไร (ขาดทุน) เบ็ดเสร็จอื่นสำหรับปี-สุทธิจากภาษี</t>
  </si>
  <si>
    <t>กำไร (ขาดทุน) เบ็ดเสร็จอื่นสำหรับปี</t>
  </si>
  <si>
    <t>(ค่าใช้จ่าย) รายได้ภาษีเงินได้</t>
  </si>
  <si>
    <t>กำไ ร(ขาดทุน) เบ็ดเสร็จอื่นสำหรับปี</t>
  </si>
  <si>
    <t>ค่าใช้จ่าย (รายได้) ภาษีเงินได้</t>
  </si>
  <si>
    <t>สินทรัพย์ดำเนินงาน (เพิ่มขึ้น) ลดลง</t>
  </si>
  <si>
    <t>หนี้สินดำเนินงานเพิ่มขึ้น (ลดลง)</t>
  </si>
  <si>
    <t>เงินสดรับ (จ่าย) จากกิจกรรมดำเนินงาน</t>
  </si>
  <si>
    <t>เงินสดสุทธิได้มาจาก (ใช้ไปใน) กิจกรรมดำเนินงาน</t>
  </si>
  <si>
    <t>เงินสดสุทธิได้มาจาก (ใช้ไปใน) กิจกรรมลงทุน</t>
  </si>
  <si>
    <t>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</si>
  <si>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</si>
  <si>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กำไรจากกิจกรรมดำเนินงาน</t>
  </si>
  <si>
    <t>การเปลี่ยนแปลงในส่วนของผู้ถือหุ้น</t>
  </si>
  <si>
    <t>รวมการเปลี่ยนแปลงในส่วนของผู้ถือหุ้น</t>
  </si>
  <si>
    <t>หนี้สูญ</t>
  </si>
  <si>
    <t>ผลขาดทุนด้านเครดิตที่คาดว่าจะเกิดขึ้น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</si>
</sst>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87" formatCode="_(* #,##0.00_);_(* \(#,##0.00\);_(* &quot;-&quot;??_);_(@_)"/>
    <numFmt numFmtId="188" formatCode="#,##0.00;[Red]\(#,##0.00\)"/>
    <numFmt numFmtId="189" formatCode="_(* #,##0_);_(* \(#,##0\);_(* &quot;-&quot;??_);_(@_)"/>
    <numFmt numFmtId="190" formatCode="_-* #,##0_-;\-* #,##0_-;_-* &quot;-&quot;??_-;_-@_-"/>
  </numFmts>
  <fonts count="21" x14ac:knownFonts="1">
    <font>
      <sz val="16"/>
      <name val="Angsana New"/>
    </font>
    <font>
      <sz val="16"/>
      <name val="Angsana New"/>
      <family val="1"/>
    </font>
    <font>
      <sz val="16"/>
      <name val="Angsana New"/>
      <family val="1"/>
      <charset val="222"/>
    </font>
    <font>
      <b/>
      <sz val="16"/>
      <name val="Angsana New"/>
      <family val="1"/>
      <charset val="222"/>
    </font>
    <font>
      <sz val="16"/>
      <name val="Angsana New"/>
      <family val="1"/>
    </font>
    <font>
      <sz val="14"/>
      <name val="Cordia New"/>
      <family val="2"/>
    </font>
    <font>
      <b/>
      <sz val="16"/>
      <name val="Angsana New"/>
      <family val="1"/>
    </font>
    <font>
      <sz val="14"/>
      <name val="CordiaUPC"/>
      <family val="2"/>
      <charset val="222"/>
    </font>
    <font>
      <sz val="14"/>
      <name val="BrowalliaUPC"/>
      <family val="2"/>
      <charset val="222"/>
    </font>
    <font>
      <sz val="10"/>
      <name val="Times New Roman"/>
      <family val="1"/>
      <charset val="222"/>
    </font>
    <font>
      <b/>
      <sz val="16"/>
      <name val="AngsanaUPC"/>
      <family val="1"/>
    </font>
    <font>
      <sz val="16"/>
      <name val="AngsanaUPC"/>
      <family val="1"/>
      <charset val="222"/>
    </font>
    <font>
      <b/>
      <sz val="16"/>
      <name val="AngsanaUPC"/>
      <family val="1"/>
      <charset val="222"/>
    </font>
    <font>
      <b/>
      <sz val="15.5"/>
      <name val="Angsana New"/>
      <family val="1"/>
      <charset val="222"/>
    </font>
    <font>
      <sz val="15.5"/>
      <name val="Angsana New"/>
      <family val="1"/>
      <charset val="222"/>
    </font>
    <font>
      <b/>
      <u/>
      <sz val="15.5"/>
      <name val="Angsana New"/>
      <family val="1"/>
      <charset val="222"/>
    </font>
    <font>
      <sz val="15.5"/>
      <color rgb="FFFF0000"/>
      <name val="Angsana New"/>
      <family val="1"/>
      <charset val="222"/>
    </font>
    <font>
      <sz val="14.5"/>
      <name val="Angsana New"/>
      <family val="1"/>
    </font>
    <font>
      <u/>
      <sz val="15.5"/>
      <name val="Angsana New"/>
      <family val="1"/>
      <charset val="222"/>
    </font>
    <font>
      <b/>
      <sz val="15.5"/>
      <color rgb="FFFF0000"/>
      <name val="Angsana New"/>
      <family val="1"/>
      <charset val="222"/>
    </font>
    <font>
      <sz val="15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6">
    <xf numFmtId="0" fontId="0" fillId="0" borderId="0"/>
    <xf numFmtId="187" fontId="1" fillId="0" borderId="0" applyFont="0" applyFill="0" applyBorder="0" applyAlignment="0" applyProtection="0"/>
    <xf numFmtId="187" fontId="4" fillId="0" borderId="0" applyFont="0" applyFill="0" applyBorder="0" applyAlignment="0" applyProtection="0"/>
    <xf numFmtId="187" fontId="5" fillId="0" borderId="0" applyFont="0" applyFill="0" applyBorder="0" applyAlignment="0" applyProtection="0"/>
    <xf numFmtId="0" fontId="5" fillId="0" borderId="0"/>
    <xf numFmtId="0" fontId="4" fillId="0" borderId="0"/>
    <xf numFmtId="0" fontId="9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8" fillId="0" borderId="0"/>
    <xf numFmtId="0" fontId="5" fillId="0" borderId="0"/>
    <xf numFmtId="0" fontId="7" fillId="0" borderId="0"/>
    <xf numFmtId="187" fontId="5" fillId="0" borderId="0" applyFont="0" applyFill="0" applyBorder="0" applyAlignment="0" applyProtection="0"/>
    <xf numFmtId="187" fontId="1" fillId="0" borderId="0" applyFont="0" applyFill="0" applyBorder="0" applyAlignment="0" applyProtection="0"/>
    <xf numFmtId="0" fontId="1" fillId="0" borderId="0"/>
  </cellStyleXfs>
  <cellXfs count="226">
    <xf numFmtId="0" fontId="0" fillId="0" borderId="0" xfId="0"/>
    <xf numFmtId="0" fontId="2" fillId="0" borderId="0" xfId="11" applyFont="1"/>
    <xf numFmtId="0" fontId="2" fillId="0" borderId="0" xfId="0" applyFont="1"/>
    <xf numFmtId="187" fontId="2" fillId="0" borderId="0" xfId="1" applyFont="1" applyFill="1"/>
    <xf numFmtId="0" fontId="2" fillId="0" borderId="0" xfId="11" applyFont="1" applyAlignment="1">
      <alignment horizontal="center"/>
    </xf>
    <xf numFmtId="0" fontId="2" fillId="0" borderId="0" xfId="11" quotePrefix="1" applyFont="1" applyAlignment="1">
      <alignment horizontal="center"/>
    </xf>
    <xf numFmtId="189" fontId="3" fillId="0" borderId="0" xfId="1" applyNumberFormat="1" applyFont="1" applyFill="1" applyBorder="1"/>
    <xf numFmtId="189" fontId="2" fillId="0" borderId="0" xfId="1" applyNumberFormat="1" applyFont="1" applyFill="1"/>
    <xf numFmtId="189" fontId="2" fillId="0" borderId="0" xfId="1" applyNumberFormat="1" applyFont="1" applyFill="1" applyBorder="1"/>
    <xf numFmtId="0" fontId="2" fillId="0" borderId="0" xfId="5" applyFont="1"/>
    <xf numFmtId="0" fontId="6" fillId="0" borderId="0" xfId="0" applyFont="1"/>
    <xf numFmtId="0" fontId="3" fillId="0" borderId="0" xfId="0" applyFont="1"/>
    <xf numFmtId="0" fontId="6" fillId="0" borderId="0" xfId="7" applyFont="1"/>
    <xf numFmtId="0" fontId="10" fillId="0" borderId="0" xfId="7" applyFont="1"/>
    <xf numFmtId="0" fontId="11" fillId="0" borderId="0" xfId="6" applyFont="1"/>
    <xf numFmtId="0" fontId="11" fillId="0" borderId="0" xfId="7" applyFont="1"/>
    <xf numFmtId="0" fontId="12" fillId="0" borderId="0" xfId="6" applyFont="1"/>
    <xf numFmtId="0" fontId="3" fillId="0" borderId="0" xfId="11" applyFont="1"/>
    <xf numFmtId="0" fontId="3" fillId="0" borderId="0" xfId="11" applyFont="1" applyAlignment="1">
      <alignment horizontal="center"/>
    </xf>
    <xf numFmtId="0" fontId="3" fillId="0" borderId="0" xfId="5" applyFont="1"/>
    <xf numFmtId="0" fontId="2" fillId="0" borderId="2" xfId="5" applyFont="1" applyBorder="1"/>
    <xf numFmtId="0" fontId="3" fillId="0" borderId="0" xfId="5" applyFont="1" applyAlignment="1">
      <alignment horizontal="center"/>
    </xf>
    <xf numFmtId="0" fontId="2" fillId="0" borderId="1" xfId="5" applyFont="1" applyBorder="1"/>
    <xf numFmtId="0" fontId="3" fillId="0" borderId="1" xfId="5" applyFont="1" applyBorder="1" applyAlignment="1">
      <alignment horizontal="center"/>
    </xf>
    <xf numFmtId="0" fontId="2" fillId="0" borderId="0" xfId="5" applyFont="1" applyAlignment="1">
      <alignment horizontal="center"/>
    </xf>
    <xf numFmtId="187" fontId="3" fillId="0" borderId="0" xfId="2" applyFont="1" applyFill="1" applyBorder="1"/>
    <xf numFmtId="189" fontId="3" fillId="0" borderId="0" xfId="3" applyNumberFormat="1" applyFont="1" applyFill="1" applyBorder="1"/>
    <xf numFmtId="189" fontId="3" fillId="0" borderId="0" xfId="1" applyNumberFormat="1" applyFont="1" applyFill="1" applyBorder="1" applyAlignment="1">
      <alignment horizontal="center"/>
    </xf>
    <xf numFmtId="189" fontId="2" fillId="0" borderId="0" xfId="1" applyNumberFormat="1" applyFont="1" applyFill="1" applyBorder="1" applyAlignment="1">
      <alignment horizontal="center"/>
    </xf>
    <xf numFmtId="189" fontId="3" fillId="0" borderId="0" xfId="3" applyNumberFormat="1" applyFont="1" applyFill="1" applyBorder="1" applyAlignment="1"/>
    <xf numFmtId="189" fontId="2" fillId="0" borderId="0" xfId="5" applyNumberFormat="1" applyFont="1"/>
    <xf numFmtId="187" fontId="6" fillId="0" borderId="1" xfId="1" applyFont="1" applyFill="1" applyBorder="1" applyAlignment="1">
      <alignment horizontal="right"/>
    </xf>
    <xf numFmtId="189" fontId="2" fillId="0" borderId="0" xfId="11" applyNumberFormat="1" applyFont="1"/>
    <xf numFmtId="189" fontId="2" fillId="0" borderId="0" xfId="8" applyNumberFormat="1" applyFont="1" applyFill="1"/>
    <xf numFmtId="43" fontId="3" fillId="0" borderId="1" xfId="8" applyFont="1" applyFill="1" applyBorder="1" applyAlignment="1">
      <alignment horizontal="center"/>
    </xf>
    <xf numFmtId="0" fontId="6" fillId="0" borderId="0" xfId="11" applyFont="1"/>
    <xf numFmtId="189" fontId="4" fillId="0" borderId="0" xfId="1" applyNumberFormat="1" applyFont="1" applyFill="1" applyBorder="1" applyAlignment="1">
      <alignment horizontal="center"/>
    </xf>
    <xf numFmtId="0" fontId="6" fillId="0" borderId="0" xfId="11" applyFont="1" applyAlignment="1">
      <alignment horizontal="center"/>
    </xf>
    <xf numFmtId="187" fontId="6" fillId="0" borderId="0" xfId="1" applyFont="1" applyFill="1"/>
    <xf numFmtId="0" fontId="6" fillId="0" borderId="0" xfId="11" quotePrefix="1" applyFont="1" applyAlignment="1">
      <alignment horizontal="center"/>
    </xf>
    <xf numFmtId="43" fontId="2" fillId="0" borderId="0" xfId="8" applyFont="1" applyFill="1" applyAlignment="1">
      <alignment horizontal="center"/>
    </xf>
    <xf numFmtId="43" fontId="6" fillId="0" borderId="0" xfId="8" applyFont="1" applyFill="1" applyAlignment="1">
      <alignment horizontal="center"/>
    </xf>
    <xf numFmtId="188" fontId="2" fillId="0" borderId="0" xfId="11" applyNumberFormat="1" applyFont="1" applyAlignment="1">
      <alignment horizontal="center"/>
    </xf>
    <xf numFmtId="0" fontId="4" fillId="0" borderId="0" xfId="0" applyFont="1"/>
    <xf numFmtId="189" fontId="6" fillId="0" borderId="0" xfId="11" applyNumberFormat="1" applyFont="1"/>
    <xf numFmtId="187" fontId="2" fillId="0" borderId="0" xfId="5" applyNumberFormat="1" applyFont="1"/>
    <xf numFmtId="43" fontId="3" fillId="0" borderId="2" xfId="8" applyFont="1" applyFill="1" applyBorder="1" applyAlignment="1">
      <alignment horizontal="center"/>
    </xf>
    <xf numFmtId="0" fontId="1" fillId="0" borderId="0" xfId="7" applyFont="1"/>
    <xf numFmtId="189" fontId="3" fillId="0" borderId="0" xfId="1" applyNumberFormat="1" applyFont="1" applyFill="1" applyAlignment="1">
      <alignment horizontal="center"/>
    </xf>
    <xf numFmtId="189" fontId="3" fillId="0" borderId="0" xfId="8" applyNumberFormat="1" applyFont="1" applyFill="1" applyAlignment="1">
      <alignment horizontal="center"/>
    </xf>
    <xf numFmtId="189" fontId="6" fillId="0" borderId="0" xfId="1" applyNumberFormat="1" applyFont="1" applyFill="1" applyAlignment="1">
      <alignment horizontal="right"/>
    </xf>
    <xf numFmtId="189" fontId="6" fillId="0" borderId="1" xfId="0" quotePrefix="1" applyNumberFormat="1" applyFont="1" applyBorder="1" applyAlignment="1">
      <alignment horizontal="center"/>
    </xf>
    <xf numFmtId="189" fontId="6" fillId="0" borderId="1" xfId="0" applyNumberFormat="1" applyFont="1" applyBorder="1" applyAlignment="1">
      <alignment horizontal="center"/>
    </xf>
    <xf numFmtId="189" fontId="6" fillId="0" borderId="0" xfId="1" applyNumberFormat="1" applyFont="1" applyFill="1" applyBorder="1" applyAlignment="1">
      <alignment horizontal="center"/>
    </xf>
    <xf numFmtId="189" fontId="3" fillId="0" borderId="0" xfId="11" applyNumberFormat="1" applyFont="1" applyAlignment="1">
      <alignment horizontal="center"/>
    </xf>
    <xf numFmtId="189" fontId="4" fillId="0" borderId="0" xfId="1" applyNumberFormat="1" applyFont="1" applyFill="1"/>
    <xf numFmtId="189" fontId="4" fillId="0" borderId="0" xfId="0" applyNumberFormat="1" applyFont="1"/>
    <xf numFmtId="189" fontId="3" fillId="0" borderId="1" xfId="1" applyNumberFormat="1" applyFont="1" applyFill="1" applyBorder="1" applyAlignment="1">
      <alignment horizontal="center"/>
    </xf>
    <xf numFmtId="189" fontId="3" fillId="0" borderId="0" xfId="1" applyNumberFormat="1" applyFont="1" applyFill="1" applyAlignment="1">
      <alignment horizontal="right"/>
    </xf>
    <xf numFmtId="189" fontId="3" fillId="0" borderId="2" xfId="1" applyNumberFormat="1" applyFont="1" applyFill="1" applyBorder="1" applyAlignment="1">
      <alignment horizontal="center"/>
    </xf>
    <xf numFmtId="43" fontId="3" fillId="0" borderId="0" xfId="8" applyFont="1" applyFill="1" applyAlignment="1">
      <alignment horizontal="center"/>
    </xf>
    <xf numFmtId="187" fontId="2" fillId="0" borderId="0" xfId="1" applyFont="1" applyFill="1" applyBorder="1" applyAlignment="1">
      <alignment horizontal="center"/>
    </xf>
    <xf numFmtId="187" fontId="6" fillId="0" borderId="0" xfId="1" applyFont="1" applyFill="1" applyBorder="1"/>
    <xf numFmtId="187" fontId="3" fillId="0" borderId="0" xfId="1" applyFont="1" applyFill="1" applyBorder="1" applyAlignment="1">
      <alignment horizontal="center"/>
    </xf>
    <xf numFmtId="189" fontId="2" fillId="0" borderId="1" xfId="1" applyNumberFormat="1" applyFont="1" applyFill="1" applyBorder="1"/>
    <xf numFmtId="189" fontId="6" fillId="0" borderId="3" xfId="1" applyNumberFormat="1" applyFont="1" applyFill="1" applyBorder="1"/>
    <xf numFmtId="189" fontId="6" fillId="0" borderId="0" xfId="1" applyNumberFormat="1" applyFont="1" applyFill="1" applyBorder="1"/>
    <xf numFmtId="189" fontId="3" fillId="0" borderId="2" xfId="1" applyNumberFormat="1" applyFont="1" applyFill="1" applyBorder="1"/>
    <xf numFmtId="189" fontId="6" fillId="0" borderId="1" xfId="1" applyNumberFormat="1" applyFont="1" applyFill="1" applyBorder="1"/>
    <xf numFmtId="189" fontId="6" fillId="0" borderId="4" xfId="1" applyNumberFormat="1" applyFont="1" applyFill="1" applyBorder="1"/>
    <xf numFmtId="189" fontId="4" fillId="0" borderId="0" xfId="1" applyNumberFormat="1" applyFont="1" applyFill="1" applyBorder="1"/>
    <xf numFmtId="189" fontId="6" fillId="0" borderId="0" xfId="1" applyNumberFormat="1" applyFont="1" applyFill="1"/>
    <xf numFmtId="189" fontId="2" fillId="0" borderId="1" xfId="1" applyNumberFormat="1" applyFont="1" applyFill="1" applyBorder="1" applyAlignment="1">
      <alignment horizontal="center"/>
    </xf>
    <xf numFmtId="0" fontId="14" fillId="0" borderId="0" xfId="11" applyFont="1"/>
    <xf numFmtId="187" fontId="14" fillId="0" borderId="0" xfId="1" applyFont="1" applyFill="1" applyBorder="1"/>
    <xf numFmtId="189" fontId="13" fillId="0" borderId="0" xfId="1" applyNumberFormat="1" applyFont="1" applyFill="1" applyAlignment="1">
      <alignment horizontal="center"/>
    </xf>
    <xf numFmtId="190" fontId="13" fillId="0" borderId="0" xfId="8" applyNumberFormat="1" applyFont="1" applyFill="1" applyAlignment="1">
      <alignment horizontal="center"/>
    </xf>
    <xf numFmtId="0" fontId="14" fillId="0" borderId="2" xfId="11" applyFont="1" applyBorder="1"/>
    <xf numFmtId="43" fontId="13" fillId="0" borderId="2" xfId="8" applyFont="1" applyFill="1" applyBorder="1" applyAlignment="1">
      <alignment horizontal="center"/>
    </xf>
    <xf numFmtId="0" fontId="14" fillId="0" borderId="1" xfId="0" applyFont="1" applyBorder="1"/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right"/>
    </xf>
    <xf numFmtId="189" fontId="13" fillId="0" borderId="1" xfId="1" applyNumberFormat="1" applyFont="1" applyFill="1" applyBorder="1" applyAlignment="1">
      <alignment horizontal="center"/>
    </xf>
    <xf numFmtId="189" fontId="13" fillId="0" borderId="1" xfId="0" applyNumberFormat="1" applyFont="1" applyBorder="1" applyAlignment="1">
      <alignment horizontal="center"/>
    </xf>
    <xf numFmtId="190" fontId="13" fillId="0" borderId="1" xfId="1" applyNumberFormat="1" applyFont="1" applyFill="1" applyBorder="1" applyAlignment="1">
      <alignment horizontal="center"/>
    </xf>
    <xf numFmtId="0" fontId="14" fillId="0" borderId="0" xfId="0" applyFont="1"/>
    <xf numFmtId="189" fontId="13" fillId="0" borderId="0" xfId="1" applyNumberFormat="1" applyFont="1" applyFill="1" applyBorder="1" applyAlignment="1">
      <alignment horizontal="center"/>
    </xf>
    <xf numFmtId="190" fontId="13" fillId="0" borderId="0" xfId="1" applyNumberFormat="1" applyFont="1" applyFill="1" applyBorder="1" applyAlignment="1">
      <alignment horizontal="center"/>
    </xf>
    <xf numFmtId="189" fontId="13" fillId="0" borderId="0" xfId="0" applyNumberFormat="1" applyFont="1" applyAlignment="1">
      <alignment horizontal="centerContinuous"/>
    </xf>
    <xf numFmtId="0" fontId="13" fillId="0" borderId="0" xfId="11" applyFont="1"/>
    <xf numFmtId="0" fontId="14" fillId="0" borderId="0" xfId="11" applyFont="1" applyAlignment="1">
      <alignment horizontal="center"/>
    </xf>
    <xf numFmtId="189" fontId="14" fillId="0" borderId="0" xfId="1" applyNumberFormat="1" applyFont="1" applyFill="1"/>
    <xf numFmtId="189" fontId="14" fillId="0" borderId="0" xfId="11" applyNumberFormat="1" applyFont="1"/>
    <xf numFmtId="190" fontId="14" fillId="0" borderId="0" xfId="1" applyNumberFormat="1" applyFont="1" applyFill="1"/>
    <xf numFmtId="187" fontId="14" fillId="0" borderId="0" xfId="1" applyFont="1" applyFill="1"/>
    <xf numFmtId="187" fontId="14" fillId="0" borderId="0" xfId="11" applyNumberFormat="1" applyFont="1"/>
    <xf numFmtId="189" fontId="13" fillId="0" borderId="0" xfId="1" applyNumberFormat="1" applyFont="1" applyFill="1" applyBorder="1"/>
    <xf numFmtId="187" fontId="14" fillId="0" borderId="0" xfId="1" applyFont="1" applyFill="1" applyAlignment="1">
      <alignment horizontal="right"/>
    </xf>
    <xf numFmtId="187" fontId="13" fillId="0" borderId="0" xfId="1" applyFont="1" applyFill="1"/>
    <xf numFmtId="0" fontId="14" fillId="0" borderId="0" xfId="12" applyFont="1"/>
    <xf numFmtId="189" fontId="14" fillId="0" borderId="0" xfId="8" applyNumberFormat="1" applyFont="1" applyFill="1"/>
    <xf numFmtId="187" fontId="14" fillId="0" borderId="0" xfId="1" applyFont="1" applyFill="1" applyBorder="1" applyAlignment="1">
      <alignment horizontal="center"/>
    </xf>
    <xf numFmtId="3" fontId="14" fillId="0" borderId="0" xfId="11" applyNumberFormat="1" applyFont="1"/>
    <xf numFmtId="190" fontId="13" fillId="0" borderId="0" xfId="8" applyNumberFormat="1" applyFont="1" applyFill="1" applyAlignment="1">
      <alignment horizontal="right"/>
    </xf>
    <xf numFmtId="189" fontId="13" fillId="0" borderId="0" xfId="1" applyNumberFormat="1" applyFont="1" applyFill="1" applyAlignment="1">
      <alignment horizontal="right"/>
    </xf>
    <xf numFmtId="189" fontId="15" fillId="0" borderId="0" xfId="1" applyNumberFormat="1" applyFont="1" applyFill="1" applyBorder="1" applyAlignment="1">
      <alignment horizontal="center"/>
    </xf>
    <xf numFmtId="189" fontId="18" fillId="0" borderId="0" xfId="1" applyNumberFormat="1" applyFont="1" applyFill="1" applyBorder="1" applyAlignment="1">
      <alignment horizontal="center"/>
    </xf>
    <xf numFmtId="187" fontId="16" fillId="0" borderId="0" xfId="1" applyFont="1" applyFill="1"/>
    <xf numFmtId="189" fontId="14" fillId="0" borderId="0" xfId="1" applyNumberFormat="1" applyFont="1" applyFill="1" applyBorder="1" applyAlignment="1">
      <alignment horizontal="right" vertical="top" wrapText="1"/>
    </xf>
    <xf numFmtId="43" fontId="13" fillId="0" borderId="0" xfId="8" applyFont="1" applyFill="1" applyAlignment="1">
      <alignment horizontal="center"/>
    </xf>
    <xf numFmtId="187" fontId="14" fillId="0" borderId="0" xfId="1" applyFont="1" applyFill="1" applyBorder="1" applyAlignment="1"/>
    <xf numFmtId="3" fontId="1" fillId="0" borderId="0" xfId="0" applyNumberFormat="1" applyFont="1" applyAlignment="1">
      <alignment horizontal="right" vertical="top" wrapText="1"/>
    </xf>
    <xf numFmtId="3" fontId="17" fillId="0" borderId="0" xfId="0" applyNumberFormat="1" applyFont="1"/>
    <xf numFmtId="0" fontId="1" fillId="0" borderId="0" xfId="0" applyFont="1" applyAlignment="1">
      <alignment horizontal="right" vertical="top" wrapText="1"/>
    </xf>
    <xf numFmtId="189" fontId="3" fillId="0" borderId="2" xfId="1" applyNumberFormat="1" applyFont="1" applyFill="1" applyBorder="1" applyAlignment="1">
      <alignment horizontal="center" vertical="center"/>
    </xf>
    <xf numFmtId="43" fontId="3" fillId="0" borderId="0" xfId="5" applyNumberFormat="1" applyFont="1" applyAlignment="1">
      <alignment horizontal="center"/>
    </xf>
    <xf numFmtId="187" fontId="2" fillId="2" borderId="0" xfId="1" applyFont="1" applyFill="1"/>
    <xf numFmtId="189" fontId="2" fillId="2" borderId="0" xfId="1" applyNumberFormat="1" applyFont="1" applyFill="1"/>
    <xf numFmtId="189" fontId="4" fillId="2" borderId="0" xfId="1" applyNumberFormat="1" applyFont="1" applyFill="1"/>
    <xf numFmtId="0" fontId="2" fillId="2" borderId="0" xfId="5" applyFont="1" applyFill="1"/>
    <xf numFmtId="189" fontId="3" fillId="2" borderId="0" xfId="3" applyNumberFormat="1" applyFont="1" applyFill="1" applyBorder="1"/>
    <xf numFmtId="187" fontId="3" fillId="2" borderId="0" xfId="2" applyFont="1" applyFill="1" applyBorder="1"/>
    <xf numFmtId="189" fontId="2" fillId="2" borderId="0" xfId="5" applyNumberFormat="1" applyFont="1" applyFill="1"/>
    <xf numFmtId="187" fontId="2" fillId="2" borderId="0" xfId="5" applyNumberFormat="1" applyFont="1" applyFill="1"/>
    <xf numFmtId="189" fontId="3" fillId="0" borderId="2" xfId="8" applyNumberFormat="1" applyFont="1" applyFill="1" applyBorder="1" applyAlignment="1">
      <alignment horizontal="center"/>
    </xf>
    <xf numFmtId="187" fontId="2" fillId="0" borderId="0" xfId="1" applyFont="1" applyFill="1" applyBorder="1"/>
    <xf numFmtId="187" fontId="3" fillId="0" borderId="0" xfId="1" applyFont="1" applyFill="1" applyBorder="1"/>
    <xf numFmtId="187" fontId="3" fillId="0" borderId="0" xfId="1" applyFont="1" applyFill="1"/>
    <xf numFmtId="0" fontId="14" fillId="0" borderId="0" xfId="11" quotePrefix="1" applyFont="1" applyAlignment="1">
      <alignment horizontal="center"/>
    </xf>
    <xf numFmtId="0" fontId="13" fillId="0" borderId="0" xfId="11" applyFont="1" applyAlignment="1">
      <alignment horizontal="center"/>
    </xf>
    <xf numFmtId="189" fontId="1" fillId="0" borderId="0" xfId="1" applyNumberFormat="1" applyFont="1" applyFill="1" applyBorder="1" applyAlignment="1">
      <alignment horizontal="center"/>
    </xf>
    <xf numFmtId="0" fontId="20" fillId="0" borderId="0" xfId="15" applyFont="1"/>
    <xf numFmtId="189" fontId="3" fillId="0" borderId="0" xfId="1" applyNumberFormat="1" applyFont="1" applyFill="1" applyBorder="1" applyAlignment="1">
      <alignment horizontal="center" vertical="center"/>
    </xf>
    <xf numFmtId="189" fontId="13" fillId="0" borderId="2" xfId="8" applyNumberFormat="1" applyFont="1" applyFill="1" applyBorder="1" applyAlignment="1">
      <alignment horizontal="center"/>
    </xf>
    <xf numFmtId="0" fontId="1" fillId="0" borderId="0" xfId="5" applyFont="1"/>
    <xf numFmtId="187" fontId="1" fillId="0" borderId="0" xfId="2" applyFont="1" applyFill="1" applyBorder="1"/>
    <xf numFmtId="189" fontId="1" fillId="0" borderId="0" xfId="1" applyNumberFormat="1" applyFont="1" applyFill="1" applyBorder="1"/>
    <xf numFmtId="187" fontId="13" fillId="0" borderId="3" xfId="1" applyFont="1" applyFill="1" applyBorder="1"/>
    <xf numFmtId="187" fontId="13" fillId="0" borderId="0" xfId="1" applyFont="1" applyFill="1" applyBorder="1"/>
    <xf numFmtId="187" fontId="13" fillId="0" borderId="4" xfId="1" applyFont="1" applyFill="1" applyBorder="1"/>
    <xf numFmtId="187" fontId="14" fillId="0" borderId="5" xfId="1" applyFont="1" applyFill="1" applyBorder="1" applyAlignment="1">
      <alignment horizontal="right"/>
    </xf>
    <xf numFmtId="187" fontId="13" fillId="0" borderId="2" xfId="1" applyFont="1" applyFill="1" applyBorder="1"/>
    <xf numFmtId="187" fontId="4" fillId="0" borderId="0" xfId="1" applyFont="1" applyFill="1" applyBorder="1" applyAlignment="1">
      <alignment horizontal="center"/>
    </xf>
    <xf numFmtId="187" fontId="6" fillId="0" borderId="3" xfId="1" applyFont="1" applyFill="1" applyBorder="1"/>
    <xf numFmtId="187" fontId="2" fillId="0" borderId="1" xfId="1" applyFont="1" applyFill="1" applyBorder="1"/>
    <xf numFmtId="187" fontId="3" fillId="0" borderId="2" xfId="1" applyFont="1" applyFill="1" applyBorder="1"/>
    <xf numFmtId="187" fontId="6" fillId="0" borderId="1" xfId="1" applyFont="1" applyFill="1" applyBorder="1"/>
    <xf numFmtId="187" fontId="6" fillId="0" borderId="4" xfId="1" applyFont="1" applyFill="1" applyBorder="1"/>
    <xf numFmtId="187" fontId="4" fillId="0" borderId="0" xfId="1" applyFont="1" applyFill="1" applyBorder="1"/>
    <xf numFmtId="187" fontId="1" fillId="0" borderId="0" xfId="1" applyFont="1" applyFill="1" applyBorder="1" applyAlignment="1">
      <alignment horizontal="center"/>
    </xf>
    <xf numFmtId="187" fontId="3" fillId="0" borderId="3" xfId="1" applyFont="1" applyFill="1" applyBorder="1" applyAlignment="1">
      <alignment horizontal="center"/>
    </xf>
    <xf numFmtId="187" fontId="2" fillId="0" borderId="1" xfId="1" applyFont="1" applyFill="1" applyBorder="1" applyAlignment="1">
      <alignment horizontal="center"/>
    </xf>
    <xf numFmtId="187" fontId="3" fillId="0" borderId="4" xfId="1" applyFont="1" applyFill="1" applyBorder="1" applyAlignment="1">
      <alignment horizontal="center"/>
    </xf>
    <xf numFmtId="187" fontId="2" fillId="2" borderId="0" xfId="1" applyFont="1" applyFill="1" applyBorder="1" applyAlignment="1">
      <alignment horizontal="center"/>
    </xf>
    <xf numFmtId="187" fontId="3" fillId="2" borderId="0" xfId="1" applyFont="1" applyFill="1" applyBorder="1" applyAlignment="1">
      <alignment horizontal="center"/>
    </xf>
    <xf numFmtId="187" fontId="2" fillId="2" borderId="1" xfId="1" applyFont="1" applyFill="1" applyBorder="1" applyAlignment="1">
      <alignment horizontal="center"/>
    </xf>
    <xf numFmtId="187" fontId="6" fillId="0" borderId="0" xfId="1" applyFont="1" applyFill="1" applyBorder="1" applyAlignment="1">
      <alignment horizontal="center"/>
    </xf>
    <xf numFmtId="187" fontId="2" fillId="0" borderId="0" xfId="1" applyFont="1" applyFill="1" applyBorder="1" applyAlignment="1">
      <alignment horizontal="right"/>
    </xf>
    <xf numFmtId="187" fontId="0" fillId="0" borderId="0" xfId="0" applyNumberFormat="1"/>
    <xf numFmtId="187" fontId="14" fillId="0" borderId="1" xfId="1" applyFont="1" applyFill="1" applyBorder="1"/>
    <xf numFmtId="187" fontId="14" fillId="0" borderId="2" xfId="1" applyFont="1" applyFill="1" applyBorder="1"/>
    <xf numFmtId="187" fontId="13" fillId="0" borderId="1" xfId="1" applyFont="1" applyFill="1" applyBorder="1"/>
    <xf numFmtId="189" fontId="3" fillId="0" borderId="2" xfId="1" applyNumberFormat="1" applyFont="1" applyFill="1" applyBorder="1" applyAlignment="1">
      <alignment horizontal="center" vertical="top"/>
    </xf>
    <xf numFmtId="189" fontId="3" fillId="0" borderId="2" xfId="1" applyNumberFormat="1" applyFont="1" applyFill="1" applyBorder="1" applyAlignment="1">
      <alignment vertical="top"/>
    </xf>
    <xf numFmtId="189" fontId="6" fillId="0" borderId="0" xfId="3" applyNumberFormat="1" applyFont="1" applyFill="1" applyBorder="1"/>
    <xf numFmtId="0" fontId="6" fillId="0" borderId="0" xfId="5" applyFont="1"/>
    <xf numFmtId="0" fontId="6" fillId="2" borderId="0" xfId="5" applyFont="1" applyFill="1"/>
    <xf numFmtId="189" fontId="6" fillId="2" borderId="0" xfId="5" applyNumberFormat="1" applyFont="1" applyFill="1"/>
    <xf numFmtId="187" fontId="6" fillId="2" borderId="0" xfId="2" applyFont="1" applyFill="1" applyBorder="1"/>
    <xf numFmtId="187" fontId="6" fillId="0" borderId="0" xfId="2" applyFont="1" applyFill="1" applyBorder="1"/>
    <xf numFmtId="187" fontId="6" fillId="2" borderId="0" xfId="5" applyNumberFormat="1" applyFont="1" applyFill="1"/>
    <xf numFmtId="189" fontId="3" fillId="0" borderId="1" xfId="1" applyNumberFormat="1" applyFont="1" applyFill="1" applyBorder="1" applyAlignment="1">
      <alignment horizontal="center" vertical="top"/>
    </xf>
    <xf numFmtId="189" fontId="3" fillId="0" borderId="0" xfId="1" applyNumberFormat="1" applyFont="1" applyFill="1" applyBorder="1" applyAlignment="1">
      <alignment vertical="top"/>
    </xf>
    <xf numFmtId="189" fontId="3" fillId="0" borderId="1" xfId="1" applyNumberFormat="1" applyFont="1" applyFill="1" applyBorder="1" applyAlignment="1">
      <alignment horizontal="center" vertical="center"/>
    </xf>
    <xf numFmtId="187" fontId="1" fillId="0" borderId="0" xfId="1" applyFont="1" applyFill="1" applyBorder="1"/>
    <xf numFmtId="187" fontId="2" fillId="0" borderId="0" xfId="1" applyFont="1"/>
    <xf numFmtId="43" fontId="13" fillId="0" borderId="0" xfId="8" applyFont="1" applyFill="1" applyAlignment="1">
      <alignment horizontal="center"/>
    </xf>
    <xf numFmtId="189" fontId="13" fillId="0" borderId="2" xfId="8" applyNumberFormat="1" applyFont="1" applyFill="1" applyBorder="1" applyAlignment="1">
      <alignment horizontal="center"/>
    </xf>
    <xf numFmtId="43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43" fontId="3" fillId="0" borderId="0" xfId="8" applyFont="1" applyFill="1" applyAlignment="1">
      <alignment horizontal="center"/>
    </xf>
    <xf numFmtId="189" fontId="3" fillId="0" borderId="2" xfId="8" applyNumberFormat="1" applyFont="1" applyFill="1" applyBorder="1" applyAlignment="1">
      <alignment horizontal="center"/>
    </xf>
    <xf numFmtId="189" fontId="6" fillId="0" borderId="2" xfId="6" applyNumberFormat="1" applyFont="1" applyBorder="1" applyAlignment="1">
      <alignment horizontal="center"/>
    </xf>
    <xf numFmtId="189" fontId="3" fillId="0" borderId="2" xfId="1" applyNumberFormat="1" applyFont="1" applyFill="1" applyBorder="1" applyAlignment="1">
      <alignment horizontal="center" vertical="center"/>
    </xf>
    <xf numFmtId="189" fontId="3" fillId="0" borderId="0" xfId="1" applyNumberFormat="1" applyFont="1" applyFill="1" applyBorder="1" applyAlignment="1">
      <alignment horizontal="center" vertical="center"/>
    </xf>
    <xf numFmtId="43" fontId="3" fillId="0" borderId="0" xfId="5" applyNumberFormat="1" applyFont="1" applyAlignment="1">
      <alignment horizontal="center"/>
    </xf>
    <xf numFmtId="0" fontId="3" fillId="0" borderId="0" xfId="5" applyFont="1" applyAlignment="1">
      <alignment horizontal="center"/>
    </xf>
    <xf numFmtId="189" fontId="3" fillId="0" borderId="2" xfId="1" applyNumberFormat="1" applyFont="1" applyFill="1" applyBorder="1" applyAlignment="1">
      <alignment horizontal="center" vertical="top"/>
    </xf>
    <xf numFmtId="189" fontId="3" fillId="0" borderId="1" xfId="1" applyNumberFormat="1" applyFont="1" applyFill="1" applyBorder="1" applyAlignment="1">
      <alignment horizontal="center" vertical="top"/>
    </xf>
    <xf numFmtId="189" fontId="3" fillId="0" borderId="3" xfId="1" applyNumberFormat="1" applyFont="1" applyFill="1" applyBorder="1" applyAlignment="1">
      <alignment horizontal="center" vertical="top"/>
    </xf>
    <xf numFmtId="0" fontId="14" fillId="0" borderId="0" xfId="0" applyFont="1" applyFill="1"/>
    <xf numFmtId="0" fontId="16" fillId="0" borderId="0" xfId="0" applyFont="1" applyFill="1"/>
    <xf numFmtId="43" fontId="13" fillId="0" borderId="0" xfId="0" applyNumberFormat="1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43" fontId="13" fillId="0" borderId="0" xfId="0" applyNumberFormat="1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89" fontId="13" fillId="0" borderId="0" xfId="0" applyNumberFormat="1" applyFont="1" applyFill="1" applyAlignment="1">
      <alignment horizontal="center"/>
    </xf>
    <xf numFmtId="0" fontId="13" fillId="0" borderId="2" xfId="0" applyFont="1" applyFill="1" applyBorder="1" applyAlignment="1">
      <alignment horizontal="center"/>
    </xf>
    <xf numFmtId="189" fontId="13" fillId="0" borderId="2" xfId="0" applyNumberFormat="1" applyFont="1" applyFill="1" applyBorder="1" applyAlignment="1">
      <alignment horizontal="center"/>
    </xf>
    <xf numFmtId="189" fontId="13" fillId="0" borderId="2" xfId="0" applyNumberFormat="1" applyFont="1" applyFill="1" applyBorder="1" applyAlignment="1">
      <alignment horizontal="center"/>
    </xf>
    <xf numFmtId="0" fontId="14" fillId="0" borderId="1" xfId="0" applyFont="1" applyFill="1" applyBorder="1"/>
    <xf numFmtId="0" fontId="14" fillId="0" borderId="1" xfId="11" applyFont="1" applyFill="1" applyBorder="1" applyAlignment="1">
      <alignment horizontal="center"/>
    </xf>
    <xf numFmtId="189" fontId="6" fillId="0" borderId="1" xfId="0" quotePrefix="1" applyNumberFormat="1" applyFont="1" applyFill="1" applyBorder="1" applyAlignment="1">
      <alignment horizontal="center"/>
    </xf>
    <xf numFmtId="189" fontId="6" fillId="0" borderId="1" xfId="0" applyNumberFormat="1" applyFont="1" applyFill="1" applyBorder="1" applyAlignment="1">
      <alignment horizontal="center"/>
    </xf>
    <xf numFmtId="0" fontId="14" fillId="0" borderId="0" xfId="11" applyFont="1" applyFill="1"/>
    <xf numFmtId="189" fontId="14" fillId="0" borderId="0" xfId="11" applyNumberFormat="1" applyFont="1" applyFill="1"/>
    <xf numFmtId="189" fontId="13" fillId="0" borderId="0" xfId="11" applyNumberFormat="1" applyFont="1" applyFill="1" applyAlignment="1">
      <alignment horizontal="center"/>
    </xf>
    <xf numFmtId="0" fontId="13" fillId="0" borderId="0" xfId="11" applyFont="1" applyFill="1"/>
    <xf numFmtId="189" fontId="18" fillId="0" borderId="0" xfId="11" applyNumberFormat="1" applyFont="1" applyFill="1" applyAlignment="1">
      <alignment horizontal="center"/>
    </xf>
    <xf numFmtId="189" fontId="14" fillId="0" borderId="0" xfId="11" applyNumberFormat="1" applyFont="1" applyFill="1" applyAlignment="1">
      <alignment horizontal="center"/>
    </xf>
    <xf numFmtId="189" fontId="14" fillId="0" borderId="0" xfId="0" applyNumberFormat="1" applyFont="1" applyFill="1"/>
    <xf numFmtId="187" fontId="16" fillId="0" borderId="0" xfId="0" applyNumberFormat="1" applyFont="1" applyFill="1"/>
    <xf numFmtId="187" fontId="14" fillId="0" borderId="0" xfId="0" applyNumberFormat="1" applyFont="1" applyFill="1"/>
    <xf numFmtId="189" fontId="16" fillId="0" borderId="0" xfId="0" applyNumberFormat="1" applyFont="1" applyFill="1"/>
    <xf numFmtId="0" fontId="14" fillId="0" borderId="0" xfId="0" applyFont="1" applyFill="1" applyAlignment="1">
      <alignment horizontal="left"/>
    </xf>
    <xf numFmtId="0" fontId="13" fillId="0" borderId="0" xfId="0" applyFont="1" applyFill="1"/>
    <xf numFmtId="0" fontId="13" fillId="0" borderId="0" xfId="0" applyFont="1" applyFill="1" applyAlignment="1">
      <alignment horizontal="left"/>
    </xf>
    <xf numFmtId="189" fontId="13" fillId="0" borderId="0" xfId="0" applyNumberFormat="1" applyFont="1" applyFill="1"/>
    <xf numFmtId="0" fontId="19" fillId="0" borderId="0" xfId="0" applyFont="1" applyFill="1"/>
    <xf numFmtId="0" fontId="14" fillId="0" borderId="0" xfId="10" applyFont="1" applyFill="1"/>
    <xf numFmtId="0" fontId="14" fillId="0" borderId="0" xfId="0" applyFont="1" applyFill="1" applyAlignment="1">
      <alignment horizontal="right"/>
    </xf>
    <xf numFmtId="0" fontId="15" fillId="0" borderId="0" xfId="0" applyFont="1" applyFill="1"/>
    <xf numFmtId="189" fontId="14" fillId="0" borderId="0" xfId="0" applyNumberFormat="1" applyFont="1" applyFill="1" applyAlignment="1">
      <alignment horizontal="center"/>
    </xf>
    <xf numFmtId="43" fontId="14" fillId="0" borderId="0" xfId="0" applyNumberFormat="1" applyFont="1" applyFill="1"/>
    <xf numFmtId="43" fontId="16" fillId="0" borderId="0" xfId="0" applyNumberFormat="1" applyFont="1" applyFill="1"/>
    <xf numFmtId="0" fontId="2" fillId="0" borderId="0" xfId="5" applyFont="1" applyFill="1" applyAlignment="1">
      <alignment horizontal="center"/>
    </xf>
  </cellXfs>
  <cellStyles count="16">
    <cellStyle name="Comma" xfId="1" builtinId="3"/>
    <cellStyle name="Comma 2" xfId="2"/>
    <cellStyle name="Comma 2 2" xfId="13"/>
    <cellStyle name="Comma 3" xfId="3"/>
    <cellStyle name="Comma 3 2" xfId="14"/>
    <cellStyle name="Normal" xfId="0" builtinId="0"/>
    <cellStyle name="Normal 2" xfId="4"/>
    <cellStyle name="Normal 2 2" xfId="15"/>
    <cellStyle name="Normal 4" xfId="5"/>
    <cellStyle name="Normal_Sunstar Chem;E;2000" xfId="6"/>
    <cellStyle name="Normal_TBSP06-FS-Q1-English-BL" xfId="7"/>
    <cellStyle name="เครื่องหมายจุลภาค_งบGETQ'343" xfId="8"/>
    <cellStyle name="ปกติ 2" xfId="9"/>
    <cellStyle name="ปกติ_KT-Q1 '45หลังตรวจสอบ" xfId="10"/>
    <cellStyle name="ปกติ_งบGETQ'343" xfId="11"/>
    <cellStyle name="ปกติ_งบการเงินเด้มโก้Y'47" xfId="12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folder/WP/FS/65/Q4'65/Conso%20RJH%20Q4'6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S%20&amp;%20WP/WP_Y'65/RJH/RJH%20Q4%2065/Conso%20RJH%20Q4'65%20defer%20RJ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สารบัญ"/>
      <sheetName val="BS"/>
      <sheetName val="PL"/>
      <sheetName val="Eliminate "/>
      <sheetName val="Detail_CONSO 57"/>
      <sheetName val="Detail_CONSO "/>
      <sheetName val="Detail_CONSO 59"/>
      <sheetName val="Detail_CONSO 64"/>
      <sheetName val="Detail_CONSO 65"/>
      <sheetName val="Detail_CONSO 62 (หนองแค)"/>
      <sheetName val="Detail_CONSO หนองแค 65"/>
      <sheetName val="Detail_CONSO RNH 65"/>
      <sheetName val="Detail_CONSO RRTH 65"/>
      <sheetName val="RPT"/>
      <sheetName val="รายการระหว่างกัน BS 65"/>
      <sheetName val="รายการระหว่างกัน PL 65"/>
      <sheetName val="CF"/>
      <sheetName val="กระทบ Cash Flow"/>
      <sheetName val="Non cash"/>
      <sheetName val="เงินสด"/>
      <sheetName val="เงินลงทุนชั่วคราว"/>
      <sheetName val="ลูกหนี้"/>
      <sheetName val="รายได้ค้างรับ"/>
      <sheetName val="สินค้า"/>
      <sheetName val="อุปกรณ์"/>
      <sheetName val="Detail อุปกรณ์"/>
      <sheetName val="ROU"/>
      <sheetName val="Detail ROU"/>
      <sheetName val="สินทรัพย์ไม่มีตัวตน"/>
      <sheetName val="Detail ไม่มีตัวตน"/>
      <sheetName val="สินทรัพย์ไม่หมุนอื่นๆ"/>
      <sheetName val="ภาษีเงินได้รอตัดบัญชี"/>
      <sheetName val="Defertax"/>
      <sheetName val="รายการบวกกลับ"/>
      <sheetName val="ค่าใช้จ่ายรายได้ภาษีเงินได้"/>
      <sheetName val="เงินเบิกเกินบัญชี"/>
      <sheetName val="เจ้าหนี้"/>
      <sheetName val="เงินกู้ยืม"/>
      <sheetName val="ค่าตอบแทน 65"/>
      <sheetName val="ค่าตอบแทน 64"/>
      <sheetName val="ค่าตอบแทน 63"/>
      <sheetName val="ภาระผูกพันธนาคาร"/>
      <sheetName val="ภาระผูกพันสัญญาเช่า 65"/>
      <sheetName val="ภาระผูกพันสัญญาเช่า 64"/>
      <sheetName val="ผลปยพนง"/>
      <sheetName val="ตามลักษณะ"/>
      <sheetName val="เครื่องมือทางการเงิน"/>
      <sheetName val="เงินลงทุน ก่อนแก้"/>
      <sheetName val="เงินลงทุน"/>
    </sheetNames>
    <sheetDataSet>
      <sheetData sheetId="0"/>
      <sheetData sheetId="1">
        <row r="76">
          <cell r="L76">
            <v>2324779864.4891586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สารบัญ"/>
      <sheetName val="BS"/>
      <sheetName val="PL"/>
      <sheetName val="Eliminate "/>
      <sheetName val="Detail_CONSO 57"/>
      <sheetName val="Detail_CONSO "/>
      <sheetName val="Detail_CONSO 59"/>
      <sheetName val="Detail_CONSO 64"/>
      <sheetName val="Detail_CONSO 65"/>
      <sheetName val="Detail_CONSO 62 (หนองแค)"/>
      <sheetName val="Detail_CONSO หนองแค 65"/>
      <sheetName val="Detail_CONSO RNH 65"/>
      <sheetName val="Detail_CONSO RRTH 65"/>
      <sheetName val="RPT"/>
      <sheetName val="รายการระหว่างกัน BS 65"/>
      <sheetName val="รายการระหว่างกัน PL 65"/>
      <sheetName val="CF"/>
      <sheetName val="กระทบ Cash Flow"/>
      <sheetName val="Non cash"/>
      <sheetName val="เงินสด"/>
      <sheetName val="เงินลงทุนชั่วคราว"/>
      <sheetName val="ลูกหนี้"/>
      <sheetName val="รายได้ค้างรับ"/>
      <sheetName val="สินค้า"/>
      <sheetName val="อุปกรณ์"/>
      <sheetName val="Detail อุปกรณ์"/>
      <sheetName val="ROU"/>
      <sheetName val="Detail ROU"/>
      <sheetName val="สินทรัพย์ไม่มีตัวตน"/>
      <sheetName val="Detail ไม่มีตัวตน"/>
      <sheetName val="สินทรัพย์ไม่หมุนอื่นๆ"/>
      <sheetName val="ภาษีเงินได้รอตัดบัญชี"/>
      <sheetName val="Defertax"/>
      <sheetName val="รายการบวกกลับ"/>
      <sheetName val="ค่าใช้จ่ายรายได้ภาษีเงินได้"/>
      <sheetName val="เงินเบิกเกินบัญชี"/>
      <sheetName val="เจ้าหนี้"/>
      <sheetName val="เงินกู้ยืม"/>
      <sheetName val="ค่าตอบแทน 65"/>
      <sheetName val="ค่าตอบแทน 64"/>
      <sheetName val="ค่าตอบแทน 63"/>
      <sheetName val="ภาระผูกพันธนาคาร"/>
      <sheetName val="ภาระผูกพันสัญญาเช่า 65"/>
      <sheetName val="ภาระผูกพันสัญญาเช่า 64"/>
      <sheetName val="ผลปยพนง"/>
      <sheetName val="ตามลักษณะ"/>
      <sheetName val="เครื่องมือทางการเงิน"/>
      <sheetName val="เงินลงทุน ก่อนแก้"/>
      <sheetName val="เงินลงทุน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65">
          <cell r="I165">
            <v>6501056.1300000008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CC"/>
  </sheetPr>
  <dimension ref="A1:X85"/>
  <sheetViews>
    <sheetView tabSelected="1" view="pageBreakPreview" zoomScale="81" zoomScaleSheetLayoutView="81" workbookViewId="0">
      <selection activeCell="P73" sqref="P73"/>
    </sheetView>
  </sheetViews>
  <sheetFormatPr defaultColWidth="9.21875" defaultRowHeight="22.8" x14ac:dyDescent="0.6"/>
  <cols>
    <col min="1" max="1" width="3" style="73" customWidth="1"/>
    <col min="2" max="2" width="1.77734375" style="73" customWidth="1"/>
    <col min="3" max="3" width="3" style="73" customWidth="1"/>
    <col min="4" max="4" width="22.44140625" style="73" customWidth="1"/>
    <col min="5" max="5" width="28.77734375" style="73" customWidth="1"/>
    <col min="6" max="6" width="1.44140625" style="73" customWidth="1"/>
    <col min="7" max="7" width="9.5546875" style="90" customWidth="1"/>
    <col min="8" max="8" width="1.44140625" style="90" customWidth="1"/>
    <col min="9" max="9" width="17.5546875" style="91" customWidth="1"/>
    <col min="10" max="10" width="1.5546875" style="92" customWidth="1"/>
    <col min="11" max="11" width="16.44140625" style="93" customWidth="1"/>
    <col min="12" max="12" width="1.44140625" style="92" customWidth="1"/>
    <col min="13" max="13" width="15.77734375" style="91" customWidth="1"/>
    <col min="14" max="14" width="2.21875" style="92" customWidth="1"/>
    <col min="15" max="15" width="16.5546875" style="93" customWidth="1"/>
    <col min="16" max="16" width="12.77734375" style="73" bestFit="1" customWidth="1"/>
    <col min="17" max="17" width="12.44140625" style="73" bestFit="1" customWidth="1"/>
    <col min="18" max="19" width="11.44140625" style="73" bestFit="1" customWidth="1"/>
    <col min="20" max="20" width="9.21875" style="73"/>
    <col min="21" max="21" width="12.77734375" style="73" bestFit="1" customWidth="1"/>
    <col min="22" max="22" width="11.44140625" style="73" bestFit="1" customWidth="1"/>
    <col min="23" max="23" width="9.21875" style="73"/>
    <col min="24" max="24" width="11" style="73" bestFit="1" customWidth="1"/>
    <col min="25" max="16384" width="9.21875" style="73"/>
  </cols>
  <sheetData>
    <row r="1" spans="1:22" ht="26.25" customHeight="1" x14ac:dyDescent="0.6">
      <c r="A1" s="176" t="s">
        <v>0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</row>
    <row r="2" spans="1:22" x14ac:dyDescent="0.6">
      <c r="A2" s="176" t="s">
        <v>1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</row>
    <row r="3" spans="1:22" x14ac:dyDescent="0.6">
      <c r="A3" s="176" t="s">
        <v>175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</row>
    <row r="4" spans="1:22" x14ac:dyDescent="0.6">
      <c r="A4" s="109"/>
      <c r="B4" s="109"/>
      <c r="C4" s="109"/>
      <c r="D4" s="109"/>
      <c r="E4" s="109"/>
      <c r="F4" s="109"/>
      <c r="G4" s="109"/>
      <c r="H4" s="109"/>
      <c r="I4" s="75"/>
      <c r="J4" s="109"/>
      <c r="K4" s="76"/>
      <c r="L4" s="109"/>
      <c r="M4" s="75"/>
      <c r="N4" s="109"/>
      <c r="O4" s="103" t="s">
        <v>155</v>
      </c>
    </row>
    <row r="5" spans="1:22" ht="23.25" customHeight="1" x14ac:dyDescent="0.6">
      <c r="A5" s="77"/>
      <c r="B5" s="77"/>
      <c r="C5" s="77"/>
      <c r="D5" s="77"/>
      <c r="E5" s="78"/>
      <c r="F5" s="78"/>
      <c r="G5" s="78"/>
      <c r="H5" s="78"/>
      <c r="I5" s="177" t="s">
        <v>2</v>
      </c>
      <c r="J5" s="177"/>
      <c r="K5" s="177"/>
      <c r="L5" s="133"/>
      <c r="M5" s="177" t="s">
        <v>3</v>
      </c>
      <c r="N5" s="177"/>
      <c r="O5" s="177"/>
    </row>
    <row r="6" spans="1:22" s="85" customFormat="1" x14ac:dyDescent="0.6">
      <c r="A6" s="79"/>
      <c r="B6" s="79"/>
      <c r="C6" s="79"/>
      <c r="D6" s="79"/>
      <c r="E6" s="79"/>
      <c r="F6" s="79"/>
      <c r="G6" s="80" t="s">
        <v>4</v>
      </c>
      <c r="H6" s="81"/>
      <c r="I6" s="84" t="s">
        <v>176</v>
      </c>
      <c r="J6" s="83"/>
      <c r="K6" s="84" t="s">
        <v>154</v>
      </c>
      <c r="L6" s="83"/>
      <c r="M6" s="84" t="s">
        <v>176</v>
      </c>
      <c r="N6" s="83"/>
      <c r="O6" s="84" t="s">
        <v>154</v>
      </c>
    </row>
    <row r="7" spans="1:22" x14ac:dyDescent="0.6">
      <c r="A7" s="89" t="s">
        <v>7</v>
      </c>
      <c r="N7" s="88"/>
      <c r="O7" s="87"/>
      <c r="P7" s="110"/>
      <c r="Q7" s="110"/>
      <c r="R7" s="110"/>
      <c r="S7" s="110"/>
      <c r="T7" s="110"/>
      <c r="U7" s="110"/>
      <c r="V7" s="110"/>
    </row>
    <row r="8" spans="1:22" x14ac:dyDescent="0.6">
      <c r="B8" s="89" t="s">
        <v>8</v>
      </c>
      <c r="J8" s="94"/>
      <c r="L8" s="94"/>
      <c r="N8" s="94"/>
      <c r="P8" s="101"/>
      <c r="R8" s="74"/>
      <c r="S8" s="101"/>
      <c r="T8" s="101"/>
      <c r="U8" s="101"/>
    </row>
    <row r="9" spans="1:22" ht="24" customHeight="1" x14ac:dyDescent="0.6">
      <c r="C9" s="73" t="s">
        <v>9</v>
      </c>
      <c r="G9" s="128">
        <v>7</v>
      </c>
      <c r="H9" s="128"/>
      <c r="I9" s="94">
        <v>237077963.84</v>
      </c>
      <c r="J9" s="94"/>
      <c r="K9" s="94">
        <v>174707299.19999999</v>
      </c>
      <c r="L9" s="94"/>
      <c r="M9" s="94">
        <v>34268169.920000002</v>
      </c>
      <c r="N9" s="94"/>
      <c r="O9" s="94">
        <v>73875968.629999995</v>
      </c>
      <c r="P9" s="92"/>
      <c r="Q9" s="95"/>
      <c r="R9" s="92"/>
      <c r="S9" s="74"/>
      <c r="V9" s="95"/>
    </row>
    <row r="10" spans="1:22" ht="24" hidden="1" customHeight="1" x14ac:dyDescent="0.6">
      <c r="C10" s="73" t="s">
        <v>133</v>
      </c>
      <c r="G10" s="128"/>
      <c r="H10" s="128"/>
      <c r="I10" s="94"/>
      <c r="J10" s="94"/>
      <c r="K10" s="94"/>
      <c r="L10" s="94"/>
      <c r="M10" s="94"/>
      <c r="N10" s="94"/>
      <c r="O10" s="94">
        <v>0</v>
      </c>
      <c r="P10" s="92"/>
      <c r="Q10" s="95"/>
      <c r="R10" s="92"/>
      <c r="S10" s="95"/>
      <c r="V10" s="95"/>
    </row>
    <row r="11" spans="1:22" ht="24" customHeight="1" x14ac:dyDescent="0.6">
      <c r="C11" s="85" t="s">
        <v>91</v>
      </c>
      <c r="G11" s="128">
        <v>8</v>
      </c>
      <c r="H11" s="128"/>
      <c r="I11" s="94">
        <v>220498832.45999998</v>
      </c>
      <c r="J11" s="94"/>
      <c r="K11" s="94">
        <v>577294095.67999995</v>
      </c>
      <c r="L11" s="94"/>
      <c r="M11" s="94">
        <v>208061191.67999998</v>
      </c>
      <c r="N11" s="94"/>
      <c r="O11" s="95">
        <v>494767085.16000003</v>
      </c>
      <c r="P11" s="92"/>
      <c r="Q11" s="95"/>
      <c r="R11" s="92"/>
      <c r="S11" s="74"/>
      <c r="V11" s="95"/>
    </row>
    <row r="12" spans="1:22" ht="24" customHeight="1" x14ac:dyDescent="0.6">
      <c r="C12" s="85" t="s">
        <v>178</v>
      </c>
      <c r="G12" s="128">
        <v>9</v>
      </c>
      <c r="H12" s="128"/>
      <c r="I12" s="94">
        <v>469353318.37</v>
      </c>
      <c r="J12" s="94"/>
      <c r="K12" s="94">
        <v>387492454.02999997</v>
      </c>
      <c r="L12" s="94"/>
      <c r="M12" s="94">
        <v>389091052.44999999</v>
      </c>
      <c r="N12" s="94"/>
      <c r="O12" s="95">
        <v>276829836.23000002</v>
      </c>
      <c r="P12" s="92"/>
      <c r="Q12" s="95"/>
      <c r="R12" s="92"/>
      <c r="S12" s="74"/>
      <c r="V12" s="95"/>
    </row>
    <row r="13" spans="1:22" ht="24" customHeight="1" x14ac:dyDescent="0.6">
      <c r="C13" s="73" t="s">
        <v>11</v>
      </c>
      <c r="G13" s="128">
        <v>35.299999999999997</v>
      </c>
      <c r="H13" s="128"/>
      <c r="I13" s="97">
        <v>0</v>
      </c>
      <c r="J13" s="94"/>
      <c r="K13" s="97">
        <v>0</v>
      </c>
      <c r="L13" s="94"/>
      <c r="M13" s="97">
        <v>0</v>
      </c>
      <c r="N13" s="94"/>
      <c r="O13" s="97">
        <v>34220000</v>
      </c>
      <c r="P13" s="92"/>
      <c r="Q13" s="95"/>
      <c r="R13" s="92"/>
      <c r="S13" s="74"/>
      <c r="V13" s="95"/>
    </row>
    <row r="14" spans="1:22" ht="24" customHeight="1" x14ac:dyDescent="0.6">
      <c r="C14" s="73" t="s">
        <v>10</v>
      </c>
      <c r="G14" s="128">
        <v>10</v>
      </c>
      <c r="H14" s="128"/>
      <c r="I14" s="97">
        <v>45258480.520000003</v>
      </c>
      <c r="J14" s="94"/>
      <c r="K14" s="97">
        <v>59919340.900000006</v>
      </c>
      <c r="L14" s="94"/>
      <c r="M14" s="94">
        <v>36747537.430000007</v>
      </c>
      <c r="N14" s="94"/>
      <c r="O14" s="97">
        <v>48760748.300000004</v>
      </c>
      <c r="P14" s="92"/>
      <c r="Q14" s="95"/>
      <c r="R14" s="92"/>
      <c r="S14" s="74"/>
      <c r="V14" s="95"/>
    </row>
    <row r="15" spans="1:22" ht="24" customHeight="1" x14ac:dyDescent="0.6">
      <c r="C15" s="73" t="s">
        <v>179</v>
      </c>
      <c r="G15" s="128"/>
      <c r="I15" s="74">
        <v>10439073.340000004</v>
      </c>
      <c r="J15" s="94"/>
      <c r="K15" s="74">
        <v>0</v>
      </c>
      <c r="L15" s="74"/>
      <c r="M15" s="74">
        <v>0</v>
      </c>
      <c r="N15" s="74"/>
      <c r="O15" s="97">
        <v>0</v>
      </c>
      <c r="P15" s="92"/>
      <c r="Q15" s="95"/>
      <c r="R15" s="92"/>
      <c r="S15" s="74"/>
      <c r="V15" s="95"/>
    </row>
    <row r="16" spans="1:22" ht="24" customHeight="1" x14ac:dyDescent="0.6">
      <c r="C16" s="73" t="s">
        <v>12</v>
      </c>
      <c r="G16" s="128"/>
      <c r="I16" s="74">
        <v>3676847.37</v>
      </c>
      <c r="J16" s="94"/>
      <c r="K16" s="74">
        <v>3952711.1799999997</v>
      </c>
      <c r="L16" s="74"/>
      <c r="M16" s="74">
        <v>1728129.66</v>
      </c>
      <c r="N16" s="74"/>
      <c r="O16" s="97">
        <v>2025298.74</v>
      </c>
      <c r="P16" s="92"/>
      <c r="Q16" s="95"/>
      <c r="R16" s="92"/>
      <c r="S16" s="74"/>
      <c r="V16" s="95"/>
    </row>
    <row r="17" spans="2:22" ht="25.5" customHeight="1" x14ac:dyDescent="0.6">
      <c r="C17" s="89" t="s">
        <v>13</v>
      </c>
      <c r="I17" s="137">
        <f>SUM(I9:I16)</f>
        <v>986304515.89999998</v>
      </c>
      <c r="J17" s="94"/>
      <c r="K17" s="137">
        <f>SUM(K9:K16)</f>
        <v>1203365900.99</v>
      </c>
      <c r="L17" s="138"/>
      <c r="M17" s="137">
        <f>SUM(M9:M16)</f>
        <v>669896081.13999999</v>
      </c>
      <c r="N17" s="138"/>
      <c r="O17" s="137">
        <f>SUM(O9:O16)</f>
        <v>930478937.05999994</v>
      </c>
      <c r="P17" s="92"/>
      <c r="Q17" s="95"/>
      <c r="S17" s="74"/>
    </row>
    <row r="18" spans="2:22" ht="25.5" customHeight="1" x14ac:dyDescent="0.6">
      <c r="B18" s="89" t="s">
        <v>14</v>
      </c>
      <c r="D18" s="89"/>
      <c r="I18" s="138"/>
      <c r="J18" s="94"/>
      <c r="K18" s="138"/>
      <c r="L18" s="138"/>
      <c r="M18" s="138"/>
      <c r="N18" s="138"/>
      <c r="O18" s="138"/>
      <c r="P18" s="92"/>
      <c r="Q18" s="95"/>
      <c r="S18" s="74"/>
    </row>
    <row r="19" spans="2:22" ht="24" customHeight="1" x14ac:dyDescent="0.6">
      <c r="C19" s="73" t="s">
        <v>139</v>
      </c>
      <c r="G19" s="128">
        <v>11</v>
      </c>
      <c r="H19" s="128"/>
      <c r="I19" s="97">
        <v>8762725.7599999998</v>
      </c>
      <c r="J19" s="97"/>
      <c r="K19" s="97">
        <v>8534359.8000000007</v>
      </c>
      <c r="L19" s="94"/>
      <c r="M19" s="97">
        <v>0</v>
      </c>
      <c r="N19" s="94"/>
      <c r="O19" s="97">
        <v>0</v>
      </c>
      <c r="P19" s="92"/>
      <c r="Q19" s="95"/>
      <c r="R19" s="92"/>
      <c r="S19" s="74"/>
      <c r="V19" s="95"/>
    </row>
    <row r="20" spans="2:22" ht="24" customHeight="1" x14ac:dyDescent="0.6">
      <c r="C20" s="73" t="s">
        <v>127</v>
      </c>
      <c r="G20" s="128">
        <v>12.1</v>
      </c>
      <c r="H20" s="128"/>
      <c r="I20" s="97">
        <v>91980000</v>
      </c>
      <c r="J20" s="97"/>
      <c r="K20" s="97">
        <v>20000000</v>
      </c>
      <c r="L20" s="94"/>
      <c r="M20" s="97">
        <v>91980000</v>
      </c>
      <c r="N20" s="94"/>
      <c r="O20" s="97">
        <v>20000000</v>
      </c>
      <c r="P20" s="92"/>
      <c r="Q20" s="95"/>
      <c r="R20" s="92"/>
      <c r="S20" s="74"/>
      <c r="V20" s="95"/>
    </row>
    <row r="21" spans="2:22" ht="23.55" customHeight="1" x14ac:dyDescent="0.6">
      <c r="C21" s="73" t="s">
        <v>15</v>
      </c>
      <c r="G21" s="128">
        <v>13</v>
      </c>
      <c r="H21" s="128"/>
      <c r="I21" s="97">
        <v>0</v>
      </c>
      <c r="J21" s="97"/>
      <c r="K21" s="97">
        <v>0</v>
      </c>
      <c r="L21" s="94"/>
      <c r="M21" s="97">
        <v>825678660</v>
      </c>
      <c r="N21" s="94"/>
      <c r="O21" s="97">
        <v>669432660</v>
      </c>
      <c r="P21" s="92"/>
      <c r="Q21" s="95"/>
      <c r="R21" s="92"/>
      <c r="S21" s="74"/>
      <c r="V21" s="95"/>
    </row>
    <row r="22" spans="2:22" ht="24" customHeight="1" x14ac:dyDescent="0.6">
      <c r="C22" s="73" t="s">
        <v>16</v>
      </c>
      <c r="G22" s="128">
        <v>14</v>
      </c>
      <c r="H22" s="128"/>
      <c r="I22" s="97">
        <v>1869494406.9700003</v>
      </c>
      <c r="J22" s="97"/>
      <c r="K22" s="97">
        <v>1427784009.26</v>
      </c>
      <c r="L22" s="94"/>
      <c r="M22" s="97">
        <v>1256218294.3299999</v>
      </c>
      <c r="N22" s="94"/>
      <c r="O22" s="97">
        <v>1020131602.8500001</v>
      </c>
      <c r="P22" s="92"/>
      <c r="Q22" s="95"/>
      <c r="R22" s="92"/>
      <c r="S22" s="74"/>
      <c r="U22" s="95"/>
      <c r="V22" s="95"/>
    </row>
    <row r="23" spans="2:22" ht="24" customHeight="1" x14ac:dyDescent="0.6">
      <c r="C23" s="73" t="s">
        <v>124</v>
      </c>
      <c r="G23" s="128">
        <v>15.1</v>
      </c>
      <c r="H23" s="128"/>
      <c r="I23" s="97">
        <v>180049.2</v>
      </c>
      <c r="J23" s="97"/>
      <c r="K23" s="97">
        <v>294446.95999999967</v>
      </c>
      <c r="L23" s="94"/>
      <c r="M23" s="97">
        <v>23926.179999999993</v>
      </c>
      <c r="N23" s="94"/>
      <c r="O23" s="97">
        <v>71778.819999999992</v>
      </c>
      <c r="P23" s="92"/>
      <c r="Q23" s="95"/>
      <c r="R23" s="92"/>
      <c r="S23" s="74"/>
      <c r="U23" s="74"/>
      <c r="V23" s="95"/>
    </row>
    <row r="24" spans="2:22" ht="24" customHeight="1" x14ac:dyDescent="0.6">
      <c r="C24" s="73" t="s">
        <v>17</v>
      </c>
      <c r="G24" s="128">
        <v>16</v>
      </c>
      <c r="H24" s="128"/>
      <c r="I24" s="97">
        <v>87802508.739999995</v>
      </c>
      <c r="J24" s="97"/>
      <c r="K24" s="97">
        <v>87802508.739999995</v>
      </c>
      <c r="L24" s="94"/>
      <c r="M24" s="97">
        <v>0</v>
      </c>
      <c r="N24" s="94"/>
      <c r="O24" s="97">
        <v>0</v>
      </c>
      <c r="P24" s="92"/>
      <c r="Q24" s="95"/>
      <c r="R24" s="92"/>
      <c r="S24" s="74"/>
      <c r="U24" s="95"/>
      <c r="V24" s="95"/>
    </row>
    <row r="25" spans="2:22" ht="24" customHeight="1" x14ac:dyDescent="0.6">
      <c r="C25" s="85" t="s">
        <v>135</v>
      </c>
      <c r="G25" s="128">
        <v>17</v>
      </c>
      <c r="H25" s="128"/>
      <c r="I25" s="97">
        <v>7144828.7700000033</v>
      </c>
      <c r="J25" s="97"/>
      <c r="K25" s="97">
        <v>8941152.4800000004</v>
      </c>
      <c r="L25" s="94"/>
      <c r="M25" s="97">
        <v>4387702.2900000028</v>
      </c>
      <c r="N25" s="94"/>
      <c r="O25" s="97">
        <v>7364717.2800000012</v>
      </c>
      <c r="P25" s="92"/>
      <c r="Q25" s="95"/>
      <c r="R25" s="92"/>
      <c r="S25" s="74"/>
      <c r="U25" s="95"/>
      <c r="V25" s="95"/>
    </row>
    <row r="26" spans="2:22" ht="24" customHeight="1" x14ac:dyDescent="0.6">
      <c r="C26" s="73" t="s">
        <v>18</v>
      </c>
      <c r="G26" s="90">
        <v>18</v>
      </c>
      <c r="H26" s="128"/>
      <c r="I26" s="97">
        <v>38874868.799999997</v>
      </c>
      <c r="J26" s="97"/>
      <c r="K26" s="97">
        <v>48655175.789999999</v>
      </c>
      <c r="L26" s="94"/>
      <c r="M26" s="97">
        <v>31709148.489999998</v>
      </c>
      <c r="N26" s="94"/>
      <c r="O26" s="97">
        <v>40443274.990000002</v>
      </c>
      <c r="P26" s="92"/>
      <c r="Q26" s="95"/>
      <c r="R26" s="92"/>
      <c r="S26" s="74"/>
      <c r="V26" s="95"/>
    </row>
    <row r="27" spans="2:22" ht="24" customHeight="1" x14ac:dyDescent="0.6">
      <c r="C27" s="73" t="s">
        <v>206</v>
      </c>
      <c r="G27" s="128">
        <v>12.2</v>
      </c>
      <c r="H27" s="128"/>
      <c r="I27" s="97">
        <v>671875000</v>
      </c>
      <c r="J27" s="97"/>
      <c r="K27" s="97">
        <v>545500000</v>
      </c>
      <c r="L27" s="94"/>
      <c r="M27" s="97">
        <v>671875000</v>
      </c>
      <c r="N27" s="94"/>
      <c r="O27" s="97">
        <v>545500000</v>
      </c>
      <c r="P27" s="92"/>
      <c r="Q27" s="95"/>
      <c r="R27" s="92"/>
      <c r="S27" s="74"/>
      <c r="V27" s="95"/>
    </row>
    <row r="28" spans="2:22" ht="24" customHeight="1" x14ac:dyDescent="0.6">
      <c r="C28" s="73" t="s">
        <v>19</v>
      </c>
      <c r="G28" s="90">
        <v>19</v>
      </c>
      <c r="I28" s="74">
        <v>25488810.390000001</v>
      </c>
      <c r="J28" s="97"/>
      <c r="K28" s="74">
        <v>1491718.07</v>
      </c>
      <c r="L28" s="94"/>
      <c r="M28" s="74">
        <v>1001378.7</v>
      </c>
      <c r="N28" s="94"/>
      <c r="O28" s="74">
        <v>1089697</v>
      </c>
      <c r="P28" s="92"/>
      <c r="Q28" s="95"/>
      <c r="R28" s="92"/>
      <c r="S28" s="74"/>
      <c r="V28" s="95"/>
    </row>
    <row r="29" spans="2:22" ht="24" customHeight="1" x14ac:dyDescent="0.6">
      <c r="C29" s="89" t="s">
        <v>20</v>
      </c>
      <c r="I29" s="137">
        <f>SUM(I19:I28)</f>
        <v>2801603198.6300001</v>
      </c>
      <c r="J29" s="97"/>
      <c r="K29" s="137">
        <f>SUM(K19:K28)</f>
        <v>2149003371.0999999</v>
      </c>
      <c r="L29" s="94"/>
      <c r="M29" s="137">
        <f>SUM(M19:M28)</f>
        <v>2882874109.9899993</v>
      </c>
      <c r="N29" s="94"/>
      <c r="O29" s="137">
        <f>SUM(O19:O28)</f>
        <v>2304033730.9400001</v>
      </c>
      <c r="P29" s="92"/>
      <c r="Q29" s="95"/>
      <c r="S29" s="74"/>
    </row>
    <row r="30" spans="2:22" ht="25.5" customHeight="1" thickBot="1" x14ac:dyDescent="0.65">
      <c r="B30" s="89" t="s">
        <v>21</v>
      </c>
      <c r="I30" s="139">
        <f>+I17+I29</f>
        <v>3787907714.5300002</v>
      </c>
      <c r="J30" s="97"/>
      <c r="K30" s="139">
        <f>+K17+K29</f>
        <v>3352369272.0900002</v>
      </c>
      <c r="L30" s="138"/>
      <c r="M30" s="139">
        <f>+M17+M29</f>
        <v>3552770191.1299992</v>
      </c>
      <c r="N30" s="138"/>
      <c r="O30" s="139">
        <f>+O17+O29</f>
        <v>3234512668</v>
      </c>
      <c r="P30" s="92"/>
      <c r="Q30" s="95"/>
      <c r="S30" s="74"/>
    </row>
    <row r="31" spans="2:22" ht="23.4" thickTop="1" x14ac:dyDescent="0.6">
      <c r="I31" s="98"/>
      <c r="J31" s="97"/>
      <c r="K31" s="98"/>
      <c r="L31" s="98"/>
      <c r="M31" s="98"/>
      <c r="N31" s="98"/>
      <c r="O31" s="98"/>
      <c r="P31" s="92"/>
      <c r="Q31" s="95"/>
      <c r="S31" s="74"/>
    </row>
    <row r="32" spans="2:22" ht="23.4" x14ac:dyDescent="0.6">
      <c r="I32" s="94"/>
      <c r="J32" s="94"/>
      <c r="K32" s="94"/>
      <c r="L32" s="94"/>
      <c r="M32" s="94"/>
      <c r="N32" s="94"/>
      <c r="O32" s="94"/>
      <c r="P32" s="92"/>
      <c r="Q32" s="95"/>
      <c r="R32" s="111"/>
      <c r="S32" s="74"/>
    </row>
    <row r="33" spans="1:24" ht="23.4" x14ac:dyDescent="0.6">
      <c r="I33" s="94"/>
      <c r="J33" s="94"/>
      <c r="K33" s="94"/>
      <c r="L33" s="94"/>
      <c r="M33" s="94"/>
      <c r="N33" s="94"/>
      <c r="O33" s="94"/>
      <c r="P33" s="92"/>
      <c r="Q33" s="95"/>
      <c r="R33" s="111"/>
      <c r="S33" s="74"/>
      <c r="T33" s="112"/>
      <c r="U33" s="102"/>
    </row>
    <row r="34" spans="1:24" ht="23.4" x14ac:dyDescent="0.6">
      <c r="I34" s="94"/>
      <c r="J34" s="94"/>
      <c r="K34" s="94"/>
      <c r="L34" s="94"/>
      <c r="M34" s="94"/>
      <c r="N34" s="94"/>
      <c r="O34" s="94"/>
      <c r="P34" s="92"/>
      <c r="Q34" s="95"/>
      <c r="R34" s="113"/>
      <c r="S34" s="74"/>
    </row>
    <row r="35" spans="1:24" ht="23.4" x14ac:dyDescent="0.6">
      <c r="I35" s="94"/>
      <c r="J35" s="94"/>
      <c r="K35" s="94"/>
      <c r="L35" s="94"/>
      <c r="M35" s="94"/>
      <c r="N35" s="94"/>
      <c r="O35" s="94"/>
      <c r="P35" s="92"/>
      <c r="Q35" s="95"/>
      <c r="R35" s="111"/>
      <c r="S35" s="74"/>
    </row>
    <row r="36" spans="1:24" x14ac:dyDescent="0.6">
      <c r="I36" s="94"/>
      <c r="J36" s="94"/>
      <c r="K36" s="94"/>
      <c r="L36" s="94"/>
      <c r="M36" s="94"/>
      <c r="N36" s="94"/>
      <c r="O36" s="94"/>
      <c r="P36" s="92"/>
      <c r="Q36" s="95"/>
      <c r="S36" s="74"/>
    </row>
    <row r="37" spans="1:24" ht="23.4" x14ac:dyDescent="0.6">
      <c r="I37" s="94"/>
      <c r="J37" s="94"/>
      <c r="K37" s="94"/>
      <c r="L37" s="94"/>
      <c r="M37" s="94"/>
      <c r="N37" s="94"/>
      <c r="O37" s="94"/>
      <c r="P37" s="92"/>
      <c r="Q37" s="95"/>
      <c r="R37" s="111"/>
      <c r="S37" s="74"/>
    </row>
    <row r="38" spans="1:24" x14ac:dyDescent="0.6">
      <c r="I38" s="94"/>
      <c r="J38" s="94"/>
      <c r="K38" s="94"/>
      <c r="L38" s="94"/>
      <c r="M38" s="94"/>
      <c r="N38" s="94"/>
      <c r="O38" s="94"/>
      <c r="P38" s="92"/>
      <c r="Q38" s="95"/>
      <c r="S38" s="74"/>
    </row>
    <row r="39" spans="1:24" x14ac:dyDescent="0.6">
      <c r="I39" s="94"/>
      <c r="J39" s="94"/>
      <c r="K39" s="94"/>
      <c r="L39" s="94"/>
      <c r="M39" s="94"/>
      <c r="N39" s="94"/>
      <c r="O39" s="94"/>
      <c r="P39" s="92"/>
      <c r="Q39" s="95"/>
      <c r="S39" s="74"/>
    </row>
    <row r="40" spans="1:24" x14ac:dyDescent="0.6">
      <c r="I40" s="94"/>
      <c r="J40" s="94"/>
      <c r="K40" s="94"/>
      <c r="L40" s="94"/>
      <c r="M40" s="94"/>
      <c r="N40" s="94"/>
      <c r="O40" s="94"/>
      <c r="P40" s="92"/>
      <c r="Q40" s="95"/>
      <c r="S40" s="74"/>
    </row>
    <row r="41" spans="1:24" x14ac:dyDescent="0.6">
      <c r="I41" s="94"/>
      <c r="J41" s="94"/>
      <c r="K41" s="94"/>
      <c r="L41" s="94"/>
      <c r="M41" s="94"/>
      <c r="N41" s="94"/>
      <c r="O41" s="94"/>
      <c r="P41" s="92"/>
      <c r="Q41" s="95"/>
      <c r="S41" s="74"/>
    </row>
    <row r="42" spans="1:24" x14ac:dyDescent="0.6">
      <c r="I42" s="94"/>
      <c r="J42" s="94"/>
      <c r="K42" s="94"/>
      <c r="L42" s="94"/>
      <c r="M42" s="94"/>
      <c r="N42" s="94"/>
      <c r="O42" s="94"/>
      <c r="P42" s="92"/>
      <c r="Q42" s="95"/>
      <c r="S42" s="74"/>
    </row>
    <row r="43" spans="1:24" x14ac:dyDescent="0.6">
      <c r="I43" s="94"/>
      <c r="J43" s="94"/>
      <c r="K43" s="94"/>
      <c r="L43" s="94"/>
      <c r="M43" s="94"/>
      <c r="N43" s="94"/>
      <c r="O43" s="94"/>
      <c r="P43" s="92"/>
      <c r="Q43" s="95"/>
      <c r="S43" s="74"/>
    </row>
    <row r="44" spans="1:24" ht="24.75" customHeight="1" x14ac:dyDescent="0.6">
      <c r="A44" s="89" t="s">
        <v>22</v>
      </c>
      <c r="I44" s="94"/>
      <c r="J44" s="94"/>
      <c r="K44" s="94"/>
      <c r="L44" s="94"/>
      <c r="M44" s="94"/>
      <c r="N44" s="94"/>
      <c r="O44" s="94"/>
      <c r="P44" s="92"/>
      <c r="Q44" s="95"/>
      <c r="S44" s="74"/>
    </row>
    <row r="45" spans="1:24" ht="24.75" customHeight="1" x14ac:dyDescent="0.6">
      <c r="B45" s="89" t="s">
        <v>23</v>
      </c>
      <c r="I45" s="94"/>
      <c r="J45" s="94"/>
      <c r="K45" s="94"/>
      <c r="L45" s="94"/>
      <c r="M45" s="94"/>
      <c r="N45" s="94"/>
      <c r="O45" s="94"/>
      <c r="P45" s="92"/>
      <c r="Q45" s="95"/>
      <c r="S45" s="74"/>
    </row>
    <row r="46" spans="1:24" ht="24.75" customHeight="1" x14ac:dyDescent="0.6">
      <c r="C46" s="99" t="s">
        <v>114</v>
      </c>
      <c r="D46" s="99"/>
      <c r="G46" s="128">
        <v>21</v>
      </c>
      <c r="H46" s="128"/>
      <c r="I46" s="94">
        <v>621000000</v>
      </c>
      <c r="J46" s="94"/>
      <c r="K46" s="94">
        <v>750000000</v>
      </c>
      <c r="L46" s="94"/>
      <c r="M46" s="94">
        <v>611000000</v>
      </c>
      <c r="N46" s="94"/>
      <c r="O46" s="94">
        <v>750000000</v>
      </c>
      <c r="P46" s="92"/>
      <c r="Q46" s="95"/>
      <c r="R46" s="92"/>
      <c r="S46" s="74"/>
      <c r="V46" s="95"/>
    </row>
    <row r="47" spans="1:24" ht="24.75" customHeight="1" x14ac:dyDescent="0.6">
      <c r="C47" s="85" t="s">
        <v>92</v>
      </c>
      <c r="G47" s="128">
        <v>22</v>
      </c>
      <c r="H47" s="128"/>
      <c r="I47" s="94">
        <v>285531365.79000002</v>
      </c>
      <c r="J47" s="94"/>
      <c r="K47" s="94">
        <v>378234805.56999999</v>
      </c>
      <c r="L47" s="94"/>
      <c r="M47" s="94">
        <v>283296005.77000004</v>
      </c>
      <c r="N47" s="94"/>
      <c r="O47" s="94">
        <v>342815597.42000002</v>
      </c>
      <c r="P47" s="92"/>
      <c r="Q47" s="95"/>
      <c r="R47" s="92"/>
      <c r="S47" s="74"/>
      <c r="T47" s="95"/>
      <c r="U47" s="95"/>
      <c r="V47" s="95"/>
      <c r="X47" s="95"/>
    </row>
    <row r="48" spans="1:24" ht="24.75" customHeight="1" x14ac:dyDescent="0.6">
      <c r="C48" s="85" t="s">
        <v>180</v>
      </c>
      <c r="G48" s="128">
        <v>23</v>
      </c>
      <c r="H48" s="128"/>
      <c r="I48" s="94">
        <v>57120000</v>
      </c>
      <c r="J48" s="94"/>
      <c r="K48" s="94">
        <v>0</v>
      </c>
      <c r="L48" s="94"/>
      <c r="M48" s="94">
        <v>57120000</v>
      </c>
      <c r="N48" s="94"/>
      <c r="O48" s="94">
        <v>0</v>
      </c>
      <c r="P48" s="92"/>
      <c r="Q48" s="95"/>
      <c r="R48" s="92"/>
      <c r="S48" s="74"/>
      <c r="T48" s="95"/>
      <c r="U48" s="95"/>
      <c r="V48" s="95"/>
      <c r="X48" s="95"/>
    </row>
    <row r="49" spans="1:24" ht="23.1" customHeight="1" x14ac:dyDescent="0.6">
      <c r="C49" s="73" t="s">
        <v>129</v>
      </c>
      <c r="G49" s="128">
        <v>15.2</v>
      </c>
      <c r="H49" s="128"/>
      <c r="I49" s="94">
        <v>80783.64</v>
      </c>
      <c r="J49" s="94"/>
      <c r="K49" s="94">
        <v>118741.77</v>
      </c>
      <c r="L49" s="94"/>
      <c r="M49" s="94">
        <v>25383.08</v>
      </c>
      <c r="N49" s="94"/>
      <c r="O49" s="94">
        <v>49270.64</v>
      </c>
      <c r="P49" s="92"/>
      <c r="Q49" s="95"/>
      <c r="R49" s="92"/>
      <c r="S49" s="74"/>
      <c r="V49" s="95"/>
    </row>
    <row r="50" spans="1:24" ht="23.1" customHeight="1" x14ac:dyDescent="0.6">
      <c r="C50" s="73" t="s">
        <v>181</v>
      </c>
      <c r="G50" s="128"/>
      <c r="H50" s="128"/>
      <c r="I50" s="94">
        <v>0</v>
      </c>
      <c r="J50" s="94"/>
      <c r="K50" s="94">
        <v>0</v>
      </c>
      <c r="L50" s="94"/>
      <c r="M50" s="94">
        <v>65000000</v>
      </c>
      <c r="N50" s="94"/>
      <c r="O50" s="94">
        <v>0</v>
      </c>
      <c r="P50" s="92"/>
      <c r="Q50" s="95"/>
      <c r="R50" s="92"/>
      <c r="S50" s="74"/>
      <c r="V50" s="95"/>
    </row>
    <row r="51" spans="1:24" ht="24.75" customHeight="1" x14ac:dyDescent="0.6">
      <c r="C51" s="85" t="s">
        <v>128</v>
      </c>
      <c r="I51" s="94">
        <v>15273889.66</v>
      </c>
      <c r="J51" s="94"/>
      <c r="K51" s="94">
        <v>169332489.01999998</v>
      </c>
      <c r="L51" s="94"/>
      <c r="M51" s="94">
        <v>15273889.66</v>
      </c>
      <c r="N51" s="94"/>
      <c r="O51" s="94">
        <v>125341203.64</v>
      </c>
      <c r="P51" s="92"/>
      <c r="Q51" s="95"/>
      <c r="R51" s="92"/>
      <c r="S51" s="74"/>
      <c r="V51" s="95"/>
      <c r="X51" s="95"/>
    </row>
    <row r="52" spans="1:24" ht="24.75" hidden="1" customHeight="1" x14ac:dyDescent="0.6">
      <c r="C52" s="85" t="s">
        <v>118</v>
      </c>
      <c r="I52" s="94">
        <v>0</v>
      </c>
      <c r="J52" s="94"/>
      <c r="K52" s="94">
        <v>0</v>
      </c>
      <c r="L52" s="94"/>
      <c r="M52" s="94">
        <v>0</v>
      </c>
      <c r="N52" s="94"/>
      <c r="O52" s="94">
        <v>0</v>
      </c>
      <c r="P52" s="92"/>
      <c r="Q52" s="95"/>
      <c r="R52" s="92"/>
      <c r="S52" s="74"/>
      <c r="V52" s="95"/>
      <c r="X52" s="95"/>
    </row>
    <row r="53" spans="1:24" ht="25.5" customHeight="1" x14ac:dyDescent="0.6">
      <c r="C53" s="89" t="s">
        <v>24</v>
      </c>
      <c r="I53" s="137">
        <f>SUM(I46:I52)</f>
        <v>979006039.08999991</v>
      </c>
      <c r="J53" s="94"/>
      <c r="K53" s="137">
        <f>SUM(K46:K52)</f>
        <v>1297686036.3599999</v>
      </c>
      <c r="L53" s="98"/>
      <c r="M53" s="137">
        <f>SUM(M46:M52)</f>
        <v>1031715278.51</v>
      </c>
      <c r="N53" s="98"/>
      <c r="O53" s="137">
        <f>SUM(O46:O52)</f>
        <v>1218206071.7000003</v>
      </c>
      <c r="P53" s="92"/>
      <c r="Q53" s="95"/>
      <c r="S53" s="74"/>
      <c r="X53" s="95"/>
    </row>
    <row r="54" spans="1:24" ht="25.5" customHeight="1" x14ac:dyDescent="0.6">
      <c r="B54" s="89" t="s">
        <v>25</v>
      </c>
      <c r="D54" s="89"/>
      <c r="I54" s="138"/>
      <c r="J54" s="94"/>
      <c r="K54" s="138"/>
      <c r="L54" s="98"/>
      <c r="M54" s="138"/>
      <c r="N54" s="98"/>
      <c r="O54" s="138"/>
      <c r="P54" s="92"/>
      <c r="Q54" s="95"/>
      <c r="S54" s="74"/>
    </row>
    <row r="55" spans="1:24" ht="25.5" customHeight="1" x14ac:dyDescent="0.6">
      <c r="A55" s="89"/>
      <c r="C55" s="73" t="s">
        <v>182</v>
      </c>
      <c r="G55" s="128">
        <v>23</v>
      </c>
      <c r="H55" s="128"/>
      <c r="I55" s="74">
        <v>364800000</v>
      </c>
      <c r="J55" s="74"/>
      <c r="K55" s="74">
        <v>0</v>
      </c>
      <c r="L55" s="94"/>
      <c r="M55" s="74">
        <v>364800000</v>
      </c>
      <c r="N55" s="94"/>
      <c r="O55" s="74">
        <v>0</v>
      </c>
      <c r="P55" s="92"/>
      <c r="Q55" s="95"/>
      <c r="R55" s="92"/>
      <c r="S55" s="74"/>
      <c r="V55" s="95"/>
    </row>
    <row r="56" spans="1:24" ht="25.5" customHeight="1" x14ac:dyDescent="0.6">
      <c r="A56" s="89"/>
      <c r="C56" s="73" t="s">
        <v>130</v>
      </c>
      <c r="G56" s="128">
        <v>15.2</v>
      </c>
      <c r="H56" s="128"/>
      <c r="I56" s="74">
        <v>108262.05</v>
      </c>
      <c r="J56" s="74"/>
      <c r="K56" s="74">
        <v>189045.65999999997</v>
      </c>
      <c r="L56" s="94"/>
      <c r="M56" s="74">
        <v>0</v>
      </c>
      <c r="N56" s="94"/>
      <c r="O56" s="74">
        <v>25383.05</v>
      </c>
      <c r="P56" s="92"/>
      <c r="Q56" s="95"/>
      <c r="R56" s="92"/>
      <c r="S56" s="74"/>
      <c r="V56" s="95"/>
    </row>
    <row r="57" spans="1:24" ht="24.6" hidden="1" customHeight="1" x14ac:dyDescent="0.6">
      <c r="A57" s="89"/>
      <c r="C57" s="73" t="s">
        <v>95</v>
      </c>
      <c r="G57" s="128"/>
      <c r="H57" s="128"/>
      <c r="I57" s="74"/>
      <c r="J57" s="74"/>
      <c r="K57" s="74"/>
      <c r="L57" s="94"/>
      <c r="M57" s="74"/>
      <c r="N57" s="94"/>
      <c r="O57" s="74"/>
      <c r="P57" s="92"/>
      <c r="Q57" s="95"/>
      <c r="R57" s="92"/>
      <c r="S57" s="74"/>
      <c r="V57" s="95"/>
    </row>
    <row r="58" spans="1:24" ht="25.5" customHeight="1" x14ac:dyDescent="0.6">
      <c r="A58" s="89"/>
      <c r="C58" s="73" t="s">
        <v>119</v>
      </c>
      <c r="F58" s="85"/>
      <c r="G58" s="90">
        <v>18</v>
      </c>
      <c r="I58" s="74">
        <v>63840539.600000001</v>
      </c>
      <c r="J58" s="74"/>
      <c r="K58" s="74">
        <v>28503406.439999998</v>
      </c>
      <c r="L58" s="94"/>
      <c r="M58" s="74">
        <v>63840539.600000001</v>
      </c>
      <c r="N58" s="94"/>
      <c r="O58" s="74">
        <v>28503406.439999998</v>
      </c>
      <c r="P58" s="92"/>
      <c r="Q58" s="95"/>
      <c r="R58" s="92"/>
      <c r="S58" s="74"/>
      <c r="V58" s="95"/>
    </row>
    <row r="59" spans="1:24" ht="25.5" customHeight="1" x14ac:dyDescent="0.6">
      <c r="A59" s="89"/>
      <c r="C59" s="73" t="s">
        <v>93</v>
      </c>
      <c r="G59" s="128"/>
      <c r="H59" s="128"/>
      <c r="I59" s="74"/>
      <c r="J59" s="74"/>
      <c r="K59" s="74"/>
      <c r="L59" s="94"/>
      <c r="M59" s="74"/>
      <c r="N59" s="94"/>
      <c r="O59" s="74"/>
      <c r="P59" s="92"/>
      <c r="Q59" s="95"/>
      <c r="R59" s="92"/>
      <c r="S59" s="74"/>
      <c r="V59" s="95"/>
    </row>
    <row r="60" spans="1:24" ht="25.5" customHeight="1" x14ac:dyDescent="0.6">
      <c r="A60" s="89"/>
      <c r="D60" s="73" t="s">
        <v>94</v>
      </c>
      <c r="G60" s="128">
        <v>24</v>
      </c>
      <c r="H60" s="128"/>
      <c r="I60" s="74">
        <v>54051940.299999997</v>
      </c>
      <c r="J60" s="74"/>
      <c r="K60" s="74">
        <v>59715910.509999998</v>
      </c>
      <c r="L60" s="94"/>
      <c r="M60" s="74">
        <v>52465388.859999999</v>
      </c>
      <c r="N60" s="94"/>
      <c r="O60" s="74">
        <v>58841737.759999998</v>
      </c>
      <c r="P60" s="92"/>
      <c r="Q60" s="95"/>
      <c r="R60" s="92"/>
      <c r="S60" s="74"/>
      <c r="V60" s="95"/>
    </row>
    <row r="61" spans="1:24" ht="25.5" customHeight="1" x14ac:dyDescent="0.6">
      <c r="A61" s="89"/>
      <c r="C61" s="73" t="s">
        <v>96</v>
      </c>
      <c r="F61" s="85"/>
      <c r="I61" s="74">
        <v>1321069</v>
      </c>
      <c r="J61" s="74"/>
      <c r="K61" s="74">
        <v>1321069</v>
      </c>
      <c r="L61" s="94"/>
      <c r="M61" s="74">
        <v>1321039</v>
      </c>
      <c r="N61" s="94"/>
      <c r="O61" s="74">
        <v>1321039</v>
      </c>
      <c r="P61" s="92"/>
      <c r="Q61" s="95"/>
      <c r="R61" s="92"/>
      <c r="S61" s="74"/>
      <c r="V61" s="95"/>
    </row>
    <row r="62" spans="1:24" ht="25.5" customHeight="1" x14ac:dyDescent="0.6">
      <c r="C62" s="89" t="s">
        <v>26</v>
      </c>
      <c r="I62" s="137">
        <f>SUM(I55:I61)</f>
        <v>484121810.95000005</v>
      </c>
      <c r="J62" s="74"/>
      <c r="K62" s="137">
        <f>SUM(K55:K61)</f>
        <v>89729431.609999999</v>
      </c>
      <c r="L62" s="98"/>
      <c r="M62" s="137">
        <f>SUM(M55:M61)</f>
        <v>482426967.46000004</v>
      </c>
      <c r="N62" s="98"/>
      <c r="O62" s="137">
        <f>SUM(O55:O61)</f>
        <v>88691566.25</v>
      </c>
      <c r="P62" s="92"/>
      <c r="Q62" s="95"/>
    </row>
    <row r="63" spans="1:24" ht="25.5" customHeight="1" x14ac:dyDescent="0.6">
      <c r="B63" s="89" t="s">
        <v>27</v>
      </c>
      <c r="I63" s="137">
        <f>+I62+I53</f>
        <v>1463127850.04</v>
      </c>
      <c r="J63" s="74"/>
      <c r="K63" s="137">
        <f>+K62+K53</f>
        <v>1387415467.9699998</v>
      </c>
      <c r="L63" s="98"/>
      <c r="M63" s="137">
        <f>+M62+M53</f>
        <v>1514142245.97</v>
      </c>
      <c r="N63" s="98"/>
      <c r="O63" s="137">
        <f>+O62+O53</f>
        <v>1306897637.9500003</v>
      </c>
      <c r="P63" s="92"/>
      <c r="Q63" s="95"/>
    </row>
    <row r="64" spans="1:24" ht="26.25" customHeight="1" x14ac:dyDescent="0.6">
      <c r="B64" s="89" t="s">
        <v>28</v>
      </c>
      <c r="I64" s="94"/>
      <c r="J64" s="74"/>
      <c r="K64" s="94"/>
      <c r="L64" s="94"/>
      <c r="M64" s="94"/>
      <c r="N64" s="94"/>
      <c r="O64" s="94"/>
      <c r="P64" s="92"/>
      <c r="Q64" s="95"/>
    </row>
    <row r="65" spans="2:18" ht="24" customHeight="1" x14ac:dyDescent="0.6">
      <c r="C65" s="73" t="s">
        <v>29</v>
      </c>
      <c r="G65" s="128"/>
      <c r="H65" s="128"/>
      <c r="I65" s="94"/>
      <c r="J65" s="94"/>
      <c r="K65" s="94"/>
      <c r="L65" s="94"/>
      <c r="M65" s="94"/>
      <c r="N65" s="94"/>
      <c r="O65" s="94"/>
      <c r="P65" s="92"/>
      <c r="Q65" s="95"/>
    </row>
    <row r="66" spans="2:18" ht="24" customHeight="1" x14ac:dyDescent="0.6">
      <c r="C66" s="73" t="s">
        <v>30</v>
      </c>
      <c r="G66" s="90">
        <v>25</v>
      </c>
      <c r="I66" s="94"/>
      <c r="J66" s="94"/>
      <c r="K66" s="94"/>
      <c r="L66" s="94"/>
      <c r="M66" s="94"/>
      <c r="N66" s="94"/>
      <c r="O66" s="94"/>
      <c r="P66" s="92"/>
      <c r="Q66" s="95"/>
    </row>
    <row r="67" spans="2:18" ht="24" customHeight="1" x14ac:dyDescent="0.6">
      <c r="D67" s="73" t="s">
        <v>31</v>
      </c>
      <c r="I67" s="140">
        <v>300000000</v>
      </c>
      <c r="J67" s="94"/>
      <c r="K67" s="140">
        <v>300000000</v>
      </c>
      <c r="L67" s="94"/>
      <c r="M67" s="140">
        <v>300000000</v>
      </c>
      <c r="N67" s="94"/>
      <c r="O67" s="140">
        <v>300000000</v>
      </c>
      <c r="P67" s="92"/>
      <c r="Q67" s="95"/>
    </row>
    <row r="68" spans="2:18" ht="24" customHeight="1" x14ac:dyDescent="0.6">
      <c r="C68" s="73" t="s">
        <v>32</v>
      </c>
      <c r="I68" s="74"/>
      <c r="J68" s="94"/>
      <c r="K68" s="74"/>
      <c r="L68" s="74"/>
      <c r="M68" s="74"/>
      <c r="N68" s="74"/>
      <c r="O68" s="74"/>
      <c r="P68" s="92"/>
      <c r="Q68" s="95"/>
    </row>
    <row r="69" spans="2:18" ht="24" customHeight="1" x14ac:dyDescent="0.6">
      <c r="D69" s="73" t="s">
        <v>31</v>
      </c>
      <c r="I69" s="74">
        <v>300000000</v>
      </c>
      <c r="J69" s="74"/>
      <c r="K69" s="74">
        <v>300000000</v>
      </c>
      <c r="L69" s="74"/>
      <c r="M69" s="74">
        <v>300000000</v>
      </c>
      <c r="N69" s="74"/>
      <c r="O69" s="74">
        <v>300000000</v>
      </c>
      <c r="P69" s="92"/>
      <c r="Q69" s="95"/>
    </row>
    <row r="70" spans="2:18" ht="24" customHeight="1" x14ac:dyDescent="0.6">
      <c r="C70" s="73" t="s">
        <v>33</v>
      </c>
      <c r="I70" s="74">
        <f>+'CE-Conso'!G31</f>
        <v>1092894156.6300001</v>
      </c>
      <c r="J70" s="74"/>
      <c r="K70" s="74">
        <f>'CE-Conso'!G47</f>
        <v>1092894156.6300001</v>
      </c>
      <c r="L70" s="74"/>
      <c r="M70" s="74">
        <f>+'CE-Separate'!G29</f>
        <v>1092894156.6300001</v>
      </c>
      <c r="N70" s="74"/>
      <c r="O70" s="74">
        <f>'CE-Separate'!G39</f>
        <v>1092894156.6300001</v>
      </c>
      <c r="P70" s="92"/>
      <c r="Q70" s="95"/>
    </row>
    <row r="71" spans="2:18" ht="21" customHeight="1" x14ac:dyDescent="0.6">
      <c r="C71" s="73" t="s">
        <v>34</v>
      </c>
      <c r="I71" s="74"/>
      <c r="J71" s="74"/>
      <c r="K71" s="74"/>
      <c r="L71" s="74"/>
      <c r="M71" s="74"/>
      <c r="N71" s="74"/>
      <c r="O71" s="74"/>
      <c r="P71" s="92"/>
      <c r="Q71" s="95"/>
    </row>
    <row r="72" spans="2:18" ht="21" customHeight="1" x14ac:dyDescent="0.6">
      <c r="C72" s="73" t="s">
        <v>35</v>
      </c>
      <c r="I72" s="94"/>
      <c r="J72" s="94"/>
      <c r="K72" s="94"/>
      <c r="L72" s="74"/>
      <c r="M72" s="74"/>
      <c r="N72" s="74"/>
      <c r="O72" s="74"/>
      <c r="P72" s="92"/>
      <c r="Q72" s="95"/>
    </row>
    <row r="73" spans="2:18" ht="21" customHeight="1" x14ac:dyDescent="0.6">
      <c r="B73" s="73" t="s">
        <v>36</v>
      </c>
      <c r="D73" s="73" t="s">
        <v>37</v>
      </c>
      <c r="I73" s="74">
        <f>+'CE-Conso'!I31</f>
        <v>29999999.999999996</v>
      </c>
      <c r="J73" s="74"/>
      <c r="K73" s="74">
        <v>29999999.999999996</v>
      </c>
      <c r="L73" s="74"/>
      <c r="M73" s="74">
        <f>+'CE-Separate'!I29</f>
        <v>30000000</v>
      </c>
      <c r="N73" s="74"/>
      <c r="O73" s="74">
        <v>30000000</v>
      </c>
      <c r="P73" s="92"/>
      <c r="Q73" s="95"/>
    </row>
    <row r="74" spans="2:18" ht="21" customHeight="1" x14ac:dyDescent="0.6">
      <c r="D74" s="73" t="s">
        <v>159</v>
      </c>
      <c r="I74" s="74">
        <f>'CE-Conso'!K31</f>
        <v>21676000</v>
      </c>
      <c r="J74" s="74"/>
      <c r="K74" s="74">
        <f>'CE-Conso'!K47</f>
        <v>21676000</v>
      </c>
      <c r="L74" s="74"/>
      <c r="M74" s="74">
        <f>'CE-Separate'!K29</f>
        <v>21676000</v>
      </c>
      <c r="N74" s="74"/>
      <c r="O74" s="74">
        <f>'CE-Separate'!K39</f>
        <v>21676000</v>
      </c>
      <c r="P74" s="92"/>
      <c r="Q74" s="95"/>
    </row>
    <row r="75" spans="2:18" ht="24" customHeight="1" x14ac:dyDescent="0.6">
      <c r="C75" s="73" t="s">
        <v>38</v>
      </c>
      <c r="I75" s="74">
        <f>+'CE-Conso'!M31</f>
        <v>917905842.59878504</v>
      </c>
      <c r="J75" s="74"/>
      <c r="K75" s="74">
        <f>'CE-Conso'!M47</f>
        <v>772255460.73000014</v>
      </c>
      <c r="L75" s="74"/>
      <c r="M75" s="74">
        <f>+'CE-Separate'!M29</f>
        <v>360371630.12999988</v>
      </c>
      <c r="N75" s="74"/>
      <c r="O75" s="74">
        <f>'CE-Separate'!M39</f>
        <v>390707247.63999981</v>
      </c>
      <c r="P75" s="92"/>
      <c r="Q75" s="95"/>
    </row>
    <row r="76" spans="2:18" ht="24" customHeight="1" x14ac:dyDescent="0.6">
      <c r="C76" s="73" t="s">
        <v>160</v>
      </c>
      <c r="G76" s="90">
        <v>26</v>
      </c>
      <c r="I76" s="74">
        <f>'CE-Conso'!O31</f>
        <v>-21676000</v>
      </c>
      <c r="J76" s="74"/>
      <c r="K76" s="74">
        <f>'CE-Conso'!O47</f>
        <v>-21676000</v>
      </c>
      <c r="L76" s="74"/>
      <c r="M76" s="74">
        <f>'CE-Separate'!O29</f>
        <v>-21676000</v>
      </c>
      <c r="N76" s="74"/>
      <c r="O76" s="74">
        <f>'CE-Separate'!O39</f>
        <v>-21676000</v>
      </c>
      <c r="P76" s="92"/>
      <c r="Q76" s="95"/>
    </row>
    <row r="77" spans="2:18" ht="24" customHeight="1" x14ac:dyDescent="0.6">
      <c r="C77" s="73" t="s">
        <v>39</v>
      </c>
      <c r="I77" s="74">
        <f>+'CE-Conso'!U31</f>
        <v>-97956841.980000049</v>
      </c>
      <c r="J77" s="74"/>
      <c r="K77" s="74">
        <f>'CE-Conso'!U47</f>
        <v>-239668865.79000005</v>
      </c>
      <c r="L77" s="74"/>
      <c r="M77" s="74">
        <f>+'CE-Separate'!Q29</f>
        <v>255362158.40000001</v>
      </c>
      <c r="N77" s="74"/>
      <c r="O77" s="74">
        <f>'CE-Separate'!Q39</f>
        <v>114013625.78</v>
      </c>
      <c r="P77" s="92"/>
      <c r="Q77" s="95"/>
    </row>
    <row r="78" spans="2:18" s="89" customFormat="1" ht="24" customHeight="1" x14ac:dyDescent="0.6">
      <c r="C78" s="89" t="s">
        <v>111</v>
      </c>
      <c r="G78" s="129"/>
      <c r="H78" s="129"/>
      <c r="I78" s="141">
        <f>SUM(I69:I77)</f>
        <v>2242843157.248785</v>
      </c>
      <c r="J78" s="74"/>
      <c r="K78" s="141">
        <f>SUM(K69:K77)</f>
        <v>1955480751.5700002</v>
      </c>
      <c r="L78" s="138"/>
      <c r="M78" s="141">
        <f>SUM(M69:M77)</f>
        <v>2038627945.1600001</v>
      </c>
      <c r="N78" s="138"/>
      <c r="O78" s="141">
        <f>SUM(O69:O77)</f>
        <v>1927615030.05</v>
      </c>
      <c r="P78" s="92"/>
      <c r="Q78" s="95"/>
    </row>
    <row r="79" spans="2:18" ht="24" customHeight="1" x14ac:dyDescent="0.6">
      <c r="C79" s="73" t="s">
        <v>40</v>
      </c>
      <c r="I79" s="74">
        <f>+'CE-Conso'!Y31</f>
        <v>81936707.239999995</v>
      </c>
      <c r="J79" s="74"/>
      <c r="K79" s="74">
        <f>'CE-Conso'!Y47</f>
        <v>9473052.5500000007</v>
      </c>
      <c r="L79" s="74"/>
      <c r="M79" s="74">
        <v>0</v>
      </c>
      <c r="N79" s="74"/>
      <c r="O79" s="74">
        <v>0</v>
      </c>
      <c r="P79" s="74"/>
      <c r="Q79" s="95"/>
      <c r="R79" s="95"/>
    </row>
    <row r="80" spans="2:18" ht="25.5" customHeight="1" x14ac:dyDescent="0.6">
      <c r="C80" s="89" t="s">
        <v>41</v>
      </c>
      <c r="I80" s="137">
        <f>SUM(I78:I79)</f>
        <v>2324779864.4887848</v>
      </c>
      <c r="J80" s="74"/>
      <c r="K80" s="137">
        <f>SUM(K78:K79)</f>
        <v>1964953804.1200001</v>
      </c>
      <c r="L80" s="98"/>
      <c r="M80" s="137">
        <f>SUM(M78:M79)</f>
        <v>2038627945.1600001</v>
      </c>
      <c r="N80" s="98"/>
      <c r="O80" s="137">
        <f>SUM(O78:O79)</f>
        <v>1927615030.05</v>
      </c>
    </row>
    <row r="81" spans="2:15" ht="25.5" customHeight="1" thickBot="1" x14ac:dyDescent="0.65">
      <c r="B81" s="89" t="s">
        <v>42</v>
      </c>
      <c r="I81" s="139">
        <f>+I80+I63</f>
        <v>3787907714.5287848</v>
      </c>
      <c r="J81" s="74"/>
      <c r="K81" s="139">
        <f>+K80+K63</f>
        <v>3352369272.0900002</v>
      </c>
      <c r="L81" s="138"/>
      <c r="M81" s="139">
        <f>+M80+M63</f>
        <v>3552770191.1300001</v>
      </c>
      <c r="N81" s="138"/>
      <c r="O81" s="139">
        <f>+O80+O63</f>
        <v>3234512668</v>
      </c>
    </row>
    <row r="82" spans="2:15" ht="27" customHeight="1" thickTop="1" x14ac:dyDescent="0.6">
      <c r="I82" s="94">
        <f>I81-I30</f>
        <v>-1.2154579162597656E-3</v>
      </c>
      <c r="J82" s="100"/>
      <c r="K82" s="91">
        <f>K81-K30</f>
        <v>0</v>
      </c>
      <c r="M82" s="91">
        <f>M81-M30</f>
        <v>0</v>
      </c>
      <c r="O82" s="91">
        <f>O81-O30</f>
        <v>0</v>
      </c>
    </row>
    <row r="83" spans="2:15" ht="27" customHeight="1" x14ac:dyDescent="0.6">
      <c r="J83" s="94"/>
      <c r="L83" s="94"/>
    </row>
    <row r="84" spans="2:15" x14ac:dyDescent="0.6">
      <c r="J84" s="94"/>
      <c r="L84" s="94"/>
      <c r="O84" s="94"/>
    </row>
    <row r="85" spans="2:15" ht="30.75" customHeight="1" x14ac:dyDescent="0.6">
      <c r="J85" s="91"/>
      <c r="L85" s="94"/>
    </row>
  </sheetData>
  <sheetProtection formatCells="0" formatColumns="0" formatRows="0" insertColumns="0" insertRows="0" insertHyperlinks="0" deleteColumns="0" deleteRows="0" sort="0" autoFilter="0" pivotTables="0"/>
  <mergeCells count="5">
    <mergeCell ref="A1:O1"/>
    <mergeCell ref="A2:O2"/>
    <mergeCell ref="A3:O3"/>
    <mergeCell ref="M5:O5"/>
    <mergeCell ref="I5:K5"/>
  </mergeCells>
  <phoneticPr fontId="0" type="noConversion"/>
  <pageMargins left="0.66929133858267698" right="0.27559055118110198" top="0.86614173228346503" bottom="0.28000000000000003" header="0.39370078740157499" footer="0.28000000000000003"/>
  <pageSetup paperSize="9" scale="69" firstPageNumber="6" fitToHeight="3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&amp;Lหมายเหตุประกอบงบการเงินเป็นส่วนหนึ่งของงบการเงินนี้</oddFooter>
  </headerFooter>
  <rowBreaks count="1" manualBreakCount="1">
    <brk id="43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Z85"/>
  <sheetViews>
    <sheetView view="pageBreakPreview" topLeftCell="A21" zoomScale="50" zoomScaleNormal="100" zoomScaleSheetLayoutView="50" workbookViewId="0">
      <selection activeCell="I29" sqref="I29"/>
    </sheetView>
  </sheetViews>
  <sheetFormatPr defaultColWidth="9.21875" defaultRowHeight="23.4" x14ac:dyDescent="0.6"/>
  <cols>
    <col min="1" max="1" width="2.77734375" style="1" customWidth="1"/>
    <col min="2" max="2" width="1.5546875" style="1" customWidth="1"/>
    <col min="3" max="3" width="53.21875" style="1" customWidth="1"/>
    <col min="4" max="4" width="6.44140625" style="4" customWidth="1"/>
    <col min="5" max="5" width="15.21875" style="7" customWidth="1"/>
    <col min="6" max="6" width="1.44140625" style="33" customWidth="1"/>
    <col min="7" max="7" width="15.21875" style="117" customWidth="1"/>
    <col min="8" max="8" width="1.21875" style="33" customWidth="1"/>
    <col min="9" max="9" width="15.21875" style="7" customWidth="1"/>
    <col min="10" max="10" width="1.5546875" style="33" customWidth="1"/>
    <col min="11" max="11" width="15.21875" style="7" customWidth="1"/>
    <col min="12" max="12" width="9.44140625" style="1" customWidth="1"/>
    <col min="13" max="13" width="14.77734375" style="1" bestFit="1" customWidth="1"/>
    <col min="14" max="14" width="3" style="1" customWidth="1"/>
    <col min="15" max="15" width="9.21875" style="1"/>
    <col min="16" max="16" width="3" style="1" customWidth="1"/>
    <col min="17" max="17" width="9.21875" style="1"/>
    <col min="18" max="18" width="3" style="1" customWidth="1"/>
    <col min="19" max="16384" width="9.21875" style="1"/>
  </cols>
  <sheetData>
    <row r="1" spans="1:26" s="17" customFormat="1" ht="28.5" customHeight="1" x14ac:dyDescent="0.6">
      <c r="A1" s="178" t="s">
        <v>0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</row>
    <row r="2" spans="1:26" s="17" customFormat="1" x14ac:dyDescent="0.6">
      <c r="A2" s="179" t="s">
        <v>43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</row>
    <row r="3" spans="1:26" s="17" customFormat="1" x14ac:dyDescent="0.6">
      <c r="A3" s="180" t="s">
        <v>145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</row>
    <row r="4" spans="1:26" s="17" customFormat="1" x14ac:dyDescent="0.6">
      <c r="A4" s="60"/>
      <c r="B4" s="60"/>
      <c r="C4" s="60"/>
      <c r="D4" s="60"/>
      <c r="E4" s="48"/>
      <c r="F4" s="49"/>
      <c r="G4" s="48"/>
      <c r="H4" s="49"/>
      <c r="I4" s="50"/>
      <c r="J4" s="49"/>
      <c r="K4" s="50" t="s">
        <v>5</v>
      </c>
    </row>
    <row r="5" spans="1:26" s="17" customFormat="1" x14ac:dyDescent="0.6">
      <c r="A5" s="60"/>
      <c r="B5" s="60"/>
      <c r="C5" s="60"/>
      <c r="D5" s="60"/>
      <c r="E5" s="48"/>
      <c r="F5" s="49"/>
      <c r="G5" s="48"/>
      <c r="H5" s="49"/>
      <c r="I5" s="50"/>
      <c r="J5" s="49"/>
      <c r="K5" s="50" t="s">
        <v>6</v>
      </c>
    </row>
    <row r="6" spans="1:26" s="17" customFormat="1" x14ac:dyDescent="0.6">
      <c r="A6" s="60"/>
      <c r="B6" s="60"/>
      <c r="C6" s="60"/>
      <c r="D6" s="60"/>
      <c r="E6" s="48"/>
      <c r="F6" s="49"/>
      <c r="G6" s="48"/>
      <c r="H6" s="49"/>
      <c r="I6" s="50"/>
      <c r="J6" s="49"/>
      <c r="K6" s="50" t="s">
        <v>122</v>
      </c>
    </row>
    <row r="7" spans="1:26" s="17" customFormat="1" x14ac:dyDescent="0.6">
      <c r="A7" s="46"/>
      <c r="B7" s="46"/>
      <c r="C7" s="46"/>
      <c r="D7" s="46"/>
      <c r="E7" s="181" t="s">
        <v>2</v>
      </c>
      <c r="F7" s="181"/>
      <c r="G7" s="181"/>
      <c r="H7" s="124"/>
      <c r="I7" s="182" t="s">
        <v>3</v>
      </c>
      <c r="J7" s="182"/>
      <c r="K7" s="182"/>
    </row>
    <row r="8" spans="1:26" x14ac:dyDescent="0.6">
      <c r="A8" s="34"/>
      <c r="B8" s="34"/>
      <c r="C8" s="34"/>
      <c r="D8" s="31" t="s">
        <v>4</v>
      </c>
      <c r="E8" s="51" t="s">
        <v>144</v>
      </c>
      <c r="F8" s="52"/>
      <c r="G8" s="51" t="s">
        <v>146</v>
      </c>
      <c r="H8" s="52"/>
      <c r="I8" s="51" t="s">
        <v>144</v>
      </c>
      <c r="J8" s="52"/>
      <c r="K8" s="51" t="s">
        <v>146</v>
      </c>
    </row>
    <row r="9" spans="1:26" ht="6" customHeight="1" x14ac:dyDescent="0.6">
      <c r="C9" s="17"/>
      <c r="E9" s="27"/>
      <c r="F9" s="54"/>
      <c r="G9" s="27"/>
      <c r="H9" s="54"/>
      <c r="I9" s="27"/>
      <c r="J9" s="54"/>
      <c r="K9" s="53"/>
    </row>
    <row r="10" spans="1:26" x14ac:dyDescent="0.6">
      <c r="A10" s="35" t="s">
        <v>44</v>
      </c>
      <c r="C10" s="17"/>
      <c r="E10" s="27"/>
      <c r="F10" s="54"/>
      <c r="G10" s="27"/>
      <c r="H10" s="54"/>
      <c r="I10" s="27"/>
      <c r="J10" s="54"/>
      <c r="K10" s="53"/>
    </row>
    <row r="11" spans="1:26" x14ac:dyDescent="0.6">
      <c r="B11" s="2" t="s">
        <v>45</v>
      </c>
      <c r="E11" s="36">
        <v>1143407</v>
      </c>
      <c r="F11" s="3"/>
      <c r="G11" s="36">
        <v>513640</v>
      </c>
      <c r="H11" s="3"/>
      <c r="I11" s="36">
        <v>898277</v>
      </c>
      <c r="J11" s="3"/>
      <c r="K11" s="130">
        <v>432078</v>
      </c>
      <c r="M11" s="32"/>
      <c r="N11" s="32"/>
      <c r="U11" s="32"/>
      <c r="V11" s="32"/>
      <c r="W11" s="32"/>
      <c r="X11" s="32"/>
      <c r="Y11" s="32"/>
      <c r="Z11" s="32"/>
    </row>
    <row r="12" spans="1:26" x14ac:dyDescent="0.6">
      <c r="B12" s="2" t="s">
        <v>138</v>
      </c>
      <c r="E12" s="130">
        <v>10</v>
      </c>
      <c r="F12" s="3"/>
      <c r="G12" s="36">
        <v>32</v>
      </c>
      <c r="H12" s="3"/>
      <c r="I12" s="36">
        <v>306</v>
      </c>
      <c r="J12" s="3"/>
      <c r="K12" s="36">
        <v>457</v>
      </c>
      <c r="L12" s="32"/>
      <c r="M12" s="36"/>
      <c r="N12" s="32"/>
      <c r="U12" s="32"/>
      <c r="V12" s="32"/>
      <c r="W12" s="32"/>
      <c r="X12" s="32"/>
      <c r="Y12" s="32"/>
      <c r="Z12" s="32"/>
    </row>
    <row r="13" spans="1:26" x14ac:dyDescent="0.6">
      <c r="B13" s="1" t="s">
        <v>46</v>
      </c>
      <c r="E13" s="8">
        <v>6688</v>
      </c>
      <c r="F13" s="3"/>
      <c r="G13" s="8">
        <v>6540</v>
      </c>
      <c r="H13" s="3"/>
      <c r="I13" s="8">
        <v>6288</v>
      </c>
      <c r="J13" s="3"/>
      <c r="K13" s="8">
        <v>6125</v>
      </c>
      <c r="M13" s="8"/>
      <c r="N13" s="32"/>
      <c r="U13" s="32"/>
      <c r="V13" s="32"/>
      <c r="W13" s="32"/>
      <c r="X13" s="32"/>
      <c r="Y13" s="32"/>
      <c r="Z13" s="32"/>
    </row>
    <row r="14" spans="1:26" s="35" customFormat="1" x14ac:dyDescent="0.6">
      <c r="B14" s="35" t="s">
        <v>47</v>
      </c>
      <c r="D14" s="37"/>
      <c r="E14" s="65">
        <f>SUM(E11:E13)</f>
        <v>1150105</v>
      </c>
      <c r="F14" s="3"/>
      <c r="G14" s="65">
        <f>SUM(G11:G13)</f>
        <v>520212</v>
      </c>
      <c r="H14" s="3"/>
      <c r="I14" s="65">
        <f>SUM(I11:I13)</f>
        <v>904871</v>
      </c>
      <c r="J14" s="3"/>
      <c r="K14" s="65">
        <f>SUM(K11:K13)</f>
        <v>438660</v>
      </c>
      <c r="U14" s="32"/>
      <c r="V14" s="32"/>
      <c r="W14" s="32"/>
      <c r="X14" s="32"/>
      <c r="Y14" s="32"/>
      <c r="Z14" s="32"/>
    </row>
    <row r="15" spans="1:26" s="35" customFormat="1" x14ac:dyDescent="0.6">
      <c r="A15" s="35" t="s">
        <v>48</v>
      </c>
      <c r="D15" s="37"/>
      <c r="E15" s="66"/>
      <c r="F15" s="62"/>
      <c r="G15" s="66"/>
      <c r="H15" s="62"/>
      <c r="I15" s="66"/>
      <c r="J15" s="62"/>
      <c r="K15" s="66"/>
      <c r="U15" s="32"/>
      <c r="V15" s="32"/>
      <c r="W15" s="32"/>
      <c r="X15" s="32"/>
      <c r="Y15" s="32"/>
      <c r="Z15" s="32"/>
    </row>
    <row r="16" spans="1:26" x14ac:dyDescent="0.6">
      <c r="B16" s="2" t="s">
        <v>49</v>
      </c>
      <c r="E16" s="36">
        <v>486875</v>
      </c>
      <c r="F16" s="3"/>
      <c r="G16" s="36">
        <v>330582</v>
      </c>
      <c r="H16" s="3"/>
      <c r="I16" s="36">
        <v>403957</v>
      </c>
      <c r="J16" s="3"/>
      <c r="K16" s="36">
        <v>295650</v>
      </c>
      <c r="M16" s="44"/>
      <c r="N16" s="32"/>
      <c r="U16" s="32"/>
      <c r="V16" s="32"/>
      <c r="W16" s="32"/>
      <c r="X16" s="32"/>
      <c r="Y16" s="32"/>
      <c r="Z16" s="32"/>
    </row>
    <row r="17" spans="1:26" x14ac:dyDescent="0.6">
      <c r="B17" s="1" t="s">
        <v>50</v>
      </c>
      <c r="E17" s="8">
        <v>54481</v>
      </c>
      <c r="F17" s="125"/>
      <c r="G17" s="8">
        <v>37939</v>
      </c>
      <c r="H17" s="125"/>
      <c r="I17" s="8">
        <v>42710</v>
      </c>
      <c r="J17" s="125"/>
      <c r="K17" s="8">
        <v>28562</v>
      </c>
      <c r="M17" s="38"/>
      <c r="N17" s="32"/>
      <c r="U17" s="32"/>
      <c r="V17" s="32"/>
      <c r="W17" s="32"/>
      <c r="X17" s="32"/>
      <c r="Y17" s="32"/>
      <c r="Z17" s="32"/>
    </row>
    <row r="18" spans="1:26" x14ac:dyDescent="0.6">
      <c r="B18" s="2" t="s">
        <v>51</v>
      </c>
      <c r="D18" s="5"/>
      <c r="E18" s="64">
        <v>778</v>
      </c>
      <c r="F18" s="125"/>
      <c r="G18" s="64">
        <v>144</v>
      </c>
      <c r="H18" s="125"/>
      <c r="I18" s="64">
        <v>768</v>
      </c>
      <c r="J18" s="125"/>
      <c r="K18" s="64">
        <v>121</v>
      </c>
      <c r="M18" s="44"/>
      <c r="N18" s="32"/>
      <c r="U18" s="32"/>
      <c r="V18" s="32"/>
      <c r="W18" s="32"/>
      <c r="X18" s="32"/>
      <c r="Y18" s="32"/>
      <c r="Z18" s="32"/>
    </row>
    <row r="19" spans="1:26" s="35" customFormat="1" x14ac:dyDescent="0.6">
      <c r="A19" s="10"/>
      <c r="B19" s="35" t="s">
        <v>52</v>
      </c>
      <c r="D19" s="39"/>
      <c r="E19" s="65">
        <f>SUM(E16:E18)</f>
        <v>542134</v>
      </c>
      <c r="F19" s="62"/>
      <c r="G19" s="65">
        <f>SUM(G16:G18)</f>
        <v>368665</v>
      </c>
      <c r="H19" s="62"/>
      <c r="I19" s="65">
        <f>SUM(I16:I18)</f>
        <v>447435</v>
      </c>
      <c r="J19" s="62"/>
      <c r="K19" s="65">
        <f>SUM(K16:K18)</f>
        <v>324333</v>
      </c>
      <c r="U19" s="32"/>
      <c r="V19" s="32"/>
      <c r="W19" s="32"/>
      <c r="X19" s="32"/>
      <c r="Y19" s="32"/>
      <c r="Z19" s="32"/>
    </row>
    <row r="20" spans="1:26" ht="24.75" customHeight="1" x14ac:dyDescent="0.6">
      <c r="A20" s="35" t="s">
        <v>53</v>
      </c>
      <c r="B20" s="17"/>
      <c r="E20" s="6">
        <f>+E14-E19</f>
        <v>607971</v>
      </c>
      <c r="F20" s="126"/>
      <c r="G20" s="6">
        <f>+G14-G19</f>
        <v>151547</v>
      </c>
      <c r="H20" s="126"/>
      <c r="I20" s="6">
        <f>+I14-I19</f>
        <v>457436</v>
      </c>
      <c r="J20" s="126"/>
      <c r="K20" s="6">
        <f>+K14-K19</f>
        <v>114327</v>
      </c>
      <c r="U20" s="32"/>
      <c r="V20" s="32"/>
      <c r="W20" s="32"/>
      <c r="X20" s="32"/>
      <c r="Y20" s="32"/>
      <c r="Z20" s="32"/>
    </row>
    <row r="21" spans="1:26" ht="24.75" customHeight="1" x14ac:dyDescent="0.6">
      <c r="A21" s="2" t="s">
        <v>54</v>
      </c>
      <c r="B21" s="17"/>
      <c r="D21" s="5">
        <v>16</v>
      </c>
      <c r="E21" s="8">
        <v>-121653</v>
      </c>
      <c r="F21" s="126"/>
      <c r="G21" s="8">
        <v>-30621</v>
      </c>
      <c r="H21" s="126"/>
      <c r="I21" s="8">
        <v>-91510</v>
      </c>
      <c r="J21" s="126"/>
      <c r="K21" s="8">
        <v>-22819</v>
      </c>
      <c r="L21" s="32"/>
      <c r="M21" s="32"/>
      <c r="N21" s="32"/>
      <c r="U21" s="32"/>
      <c r="V21" s="32"/>
      <c r="W21" s="32"/>
      <c r="X21" s="32"/>
      <c r="Y21" s="32"/>
      <c r="Z21" s="32"/>
    </row>
    <row r="22" spans="1:26" ht="24.75" customHeight="1" x14ac:dyDescent="0.6">
      <c r="A22" s="11" t="s">
        <v>123</v>
      </c>
      <c r="B22" s="17"/>
      <c r="E22" s="67">
        <f>SUM(E20:E21)</f>
        <v>486318</v>
      </c>
      <c r="F22" s="126"/>
      <c r="G22" s="67">
        <f>SUM(G20:G21)</f>
        <v>120926</v>
      </c>
      <c r="H22" s="126"/>
      <c r="I22" s="67">
        <f>SUM(I20:I21)</f>
        <v>365926</v>
      </c>
      <c r="J22" s="126"/>
      <c r="K22" s="67">
        <f>SUM(K20:K21)</f>
        <v>91508</v>
      </c>
      <c r="U22" s="32"/>
      <c r="V22" s="32"/>
      <c r="W22" s="32"/>
      <c r="X22" s="32"/>
      <c r="Y22" s="32"/>
      <c r="Z22" s="32"/>
    </row>
    <row r="23" spans="1:26" x14ac:dyDescent="0.6">
      <c r="A23" s="10" t="s">
        <v>150</v>
      </c>
      <c r="B23" s="17"/>
      <c r="D23" s="40"/>
      <c r="E23" s="66"/>
      <c r="F23" s="62"/>
      <c r="G23" s="66"/>
      <c r="H23" s="62"/>
      <c r="I23" s="66"/>
      <c r="J23" s="62"/>
      <c r="K23" s="66"/>
    </row>
    <row r="24" spans="1:26" x14ac:dyDescent="0.6">
      <c r="B24" s="10" t="s">
        <v>55</v>
      </c>
      <c r="D24" s="40"/>
      <c r="E24" s="8"/>
      <c r="F24" s="126"/>
      <c r="G24" s="6"/>
      <c r="H24" s="126"/>
      <c r="I24" s="8"/>
      <c r="J24" s="126"/>
      <c r="K24" s="8"/>
    </row>
    <row r="25" spans="1:26" x14ac:dyDescent="0.6">
      <c r="C25" s="131" t="s">
        <v>140</v>
      </c>
      <c r="D25"/>
      <c r="E25" s="8"/>
      <c r="F25" s="126"/>
      <c r="G25" s="6"/>
      <c r="H25" s="126"/>
      <c r="I25" s="8"/>
      <c r="J25" s="126"/>
      <c r="K25" s="8"/>
    </row>
    <row r="26" spans="1:26" x14ac:dyDescent="0.6">
      <c r="C26" s="131" t="s">
        <v>141</v>
      </c>
      <c r="D26" s="1"/>
      <c r="E26" s="72">
        <v>181</v>
      </c>
      <c r="F26" s="126"/>
      <c r="G26" s="64">
        <v>0</v>
      </c>
      <c r="H26" s="126"/>
      <c r="I26" s="72">
        <v>181</v>
      </c>
      <c r="J26" s="125"/>
      <c r="K26" s="64">
        <v>0</v>
      </c>
    </row>
    <row r="27" spans="1:26" hidden="1" x14ac:dyDescent="0.6">
      <c r="A27" s="10"/>
      <c r="C27" s="47" t="s">
        <v>109</v>
      </c>
      <c r="D27" s="40"/>
      <c r="E27" s="8"/>
      <c r="F27" s="125"/>
      <c r="G27" s="8"/>
      <c r="H27" s="125"/>
      <c r="I27" s="8"/>
      <c r="J27" s="125"/>
      <c r="K27" s="8"/>
    </row>
    <row r="28" spans="1:26" hidden="1" x14ac:dyDescent="0.6">
      <c r="A28" s="10"/>
      <c r="C28" s="47" t="s">
        <v>110</v>
      </c>
      <c r="D28" s="5"/>
      <c r="E28" s="64">
        <v>0</v>
      </c>
      <c r="F28" s="125"/>
      <c r="G28" s="64">
        <v>0</v>
      </c>
      <c r="H28" s="125"/>
      <c r="I28" s="64">
        <v>0</v>
      </c>
      <c r="J28" s="125"/>
      <c r="K28" s="64">
        <v>0</v>
      </c>
      <c r="M28" s="32"/>
    </row>
    <row r="29" spans="1:26" x14ac:dyDescent="0.6">
      <c r="A29" s="10"/>
      <c r="B29" s="12" t="s">
        <v>56</v>
      </c>
      <c r="D29" s="40"/>
      <c r="E29" s="8"/>
      <c r="F29" s="125"/>
      <c r="G29" s="8"/>
      <c r="H29" s="125"/>
      <c r="I29" s="8"/>
      <c r="J29" s="125"/>
      <c r="K29" s="8"/>
      <c r="M29" s="32"/>
    </row>
    <row r="30" spans="1:26" x14ac:dyDescent="0.6">
      <c r="A30" s="10"/>
      <c r="B30" s="12" t="s">
        <v>120</v>
      </c>
      <c r="D30" s="40"/>
      <c r="E30" s="68">
        <f>SUM(E26:E28)</f>
        <v>181</v>
      </c>
      <c r="F30" s="62"/>
      <c r="G30" s="68">
        <f>SUM(G26:G28)</f>
        <v>0</v>
      </c>
      <c r="H30" s="62"/>
      <c r="I30" s="68">
        <f>SUM(I26:I28)</f>
        <v>181</v>
      </c>
      <c r="J30" s="62"/>
      <c r="K30" s="68">
        <f>SUM(K26:K28)</f>
        <v>0</v>
      </c>
      <c r="M30" s="32"/>
    </row>
    <row r="31" spans="1:26" s="35" customFormat="1" x14ac:dyDescent="0.6">
      <c r="A31" s="10" t="s">
        <v>151</v>
      </c>
      <c r="B31" s="12"/>
      <c r="D31" s="41"/>
      <c r="E31" s="66">
        <f>+E30</f>
        <v>181</v>
      </c>
      <c r="F31" s="62"/>
      <c r="G31" s="66">
        <f>+G30</f>
        <v>0</v>
      </c>
      <c r="H31" s="62"/>
      <c r="I31" s="66">
        <f>+I30</f>
        <v>181</v>
      </c>
      <c r="J31" s="62"/>
      <c r="K31" s="66">
        <f>+K30</f>
        <v>0</v>
      </c>
    </row>
    <row r="32" spans="1:26" ht="24" thickBot="1" x14ac:dyDescent="0.65">
      <c r="A32" s="10" t="s">
        <v>152</v>
      </c>
      <c r="E32" s="69">
        <f>+E22+E31</f>
        <v>486499</v>
      </c>
      <c r="F32" s="62"/>
      <c r="G32" s="69">
        <f>+G22+G31</f>
        <v>120926</v>
      </c>
      <c r="H32" s="62"/>
      <c r="I32" s="69">
        <f>+I22+I31</f>
        <v>366107</v>
      </c>
      <c r="J32" s="62"/>
      <c r="K32" s="69">
        <f>+K22+K31</f>
        <v>91508</v>
      </c>
    </row>
    <row r="33" spans="1:23" ht="24" thickTop="1" x14ac:dyDescent="0.6">
      <c r="A33" s="17"/>
      <c r="E33" s="66"/>
      <c r="F33" s="3"/>
      <c r="G33" s="7"/>
      <c r="H33" s="3"/>
      <c r="I33" s="66"/>
      <c r="J33" s="3"/>
      <c r="K33" s="66"/>
    </row>
    <row r="34" spans="1:23" x14ac:dyDescent="0.6">
      <c r="A34" s="13" t="s">
        <v>149</v>
      </c>
      <c r="B34" s="14"/>
      <c r="C34" s="14"/>
      <c r="E34" s="66"/>
      <c r="F34" s="3"/>
      <c r="G34" s="7"/>
      <c r="H34" s="3"/>
      <c r="I34" s="66"/>
      <c r="J34" s="3"/>
      <c r="K34" s="66"/>
    </row>
    <row r="35" spans="1:23" x14ac:dyDescent="0.6">
      <c r="A35" s="15"/>
      <c r="B35" s="14" t="s">
        <v>101</v>
      </c>
      <c r="C35" s="16"/>
      <c r="E35" s="70">
        <f>+E37-E36</f>
        <v>484283</v>
      </c>
      <c r="F35" s="3"/>
      <c r="G35" s="70">
        <f>+G37-G36</f>
        <v>120401</v>
      </c>
      <c r="H35" s="3"/>
      <c r="I35" s="66"/>
      <c r="J35" s="3"/>
      <c r="K35" s="66"/>
      <c r="U35" s="32"/>
      <c r="V35" s="32"/>
      <c r="W35" s="32"/>
    </row>
    <row r="36" spans="1:23" x14ac:dyDescent="0.6">
      <c r="A36" s="15"/>
      <c r="B36" s="14" t="s">
        <v>57</v>
      </c>
      <c r="C36" s="14"/>
      <c r="E36" s="70">
        <v>2035</v>
      </c>
      <c r="F36" s="3"/>
      <c r="G36" s="136">
        <v>525</v>
      </c>
      <c r="H36" s="3"/>
      <c r="I36" s="66"/>
      <c r="J36" s="3"/>
      <c r="K36" s="66"/>
      <c r="U36" s="32"/>
      <c r="V36" s="32"/>
      <c r="W36" s="32"/>
    </row>
    <row r="37" spans="1:23" s="17" customFormat="1" ht="24" thickBot="1" x14ac:dyDescent="0.65">
      <c r="A37" s="12"/>
      <c r="B37" s="16"/>
      <c r="C37" s="16" t="s">
        <v>58</v>
      </c>
      <c r="D37" s="18"/>
      <c r="E37" s="69">
        <f>+E22</f>
        <v>486318</v>
      </c>
      <c r="F37" s="38"/>
      <c r="G37" s="69">
        <f>+G22</f>
        <v>120926</v>
      </c>
      <c r="H37" s="38"/>
      <c r="I37" s="66"/>
      <c r="J37" s="127"/>
      <c r="K37" s="66"/>
      <c r="U37" s="32"/>
      <c r="V37" s="32"/>
      <c r="W37" s="32"/>
    </row>
    <row r="38" spans="1:23" ht="24" thickTop="1" x14ac:dyDescent="0.6">
      <c r="A38" s="13"/>
      <c r="B38" s="14"/>
      <c r="C38" s="14"/>
      <c r="D38" s="14"/>
      <c r="E38" s="66"/>
      <c r="F38" s="3"/>
      <c r="G38" s="7"/>
      <c r="H38" s="3"/>
      <c r="I38" s="66"/>
      <c r="J38" s="3"/>
      <c r="K38" s="66"/>
      <c r="U38" s="32"/>
      <c r="V38" s="32"/>
      <c r="W38" s="32"/>
    </row>
    <row r="39" spans="1:23" x14ac:dyDescent="0.6">
      <c r="A39" s="13" t="s">
        <v>153</v>
      </c>
      <c r="B39" s="14"/>
      <c r="C39" s="14"/>
      <c r="E39" s="66"/>
      <c r="F39" s="3"/>
      <c r="G39" s="7"/>
      <c r="H39" s="3"/>
      <c r="I39" s="66"/>
      <c r="J39" s="3"/>
      <c r="K39" s="66"/>
      <c r="U39" s="32"/>
      <c r="V39" s="32"/>
      <c r="W39" s="32"/>
    </row>
    <row r="40" spans="1:23" x14ac:dyDescent="0.6">
      <c r="A40" s="15"/>
      <c r="B40" s="14" t="s">
        <v>101</v>
      </c>
      <c r="C40" s="16"/>
      <c r="E40" s="70">
        <f>+E42-E41</f>
        <v>484464</v>
      </c>
      <c r="F40" s="3"/>
      <c r="G40" s="70">
        <f>+G42-G41</f>
        <v>120401</v>
      </c>
      <c r="H40" s="3"/>
      <c r="I40" s="66"/>
      <c r="J40" s="3"/>
      <c r="K40" s="66"/>
      <c r="U40" s="32"/>
      <c r="V40" s="32"/>
      <c r="W40" s="32"/>
    </row>
    <row r="41" spans="1:23" x14ac:dyDescent="0.6">
      <c r="A41" s="15"/>
      <c r="B41" s="14" t="s">
        <v>57</v>
      </c>
      <c r="C41" s="14"/>
      <c r="E41" s="70">
        <v>2035</v>
      </c>
      <c r="F41" s="3"/>
      <c r="G41" s="70">
        <v>525</v>
      </c>
      <c r="H41" s="3"/>
      <c r="I41" s="66"/>
      <c r="J41" s="3"/>
      <c r="K41" s="66"/>
      <c r="U41" s="32"/>
      <c r="V41" s="32"/>
      <c r="W41" s="32"/>
    </row>
    <row r="42" spans="1:23" s="17" customFormat="1" ht="24" thickBot="1" x14ac:dyDescent="0.65">
      <c r="A42" s="12"/>
      <c r="B42" s="16"/>
      <c r="C42" s="16" t="s">
        <v>58</v>
      </c>
      <c r="D42" s="18"/>
      <c r="E42" s="69">
        <f>+E32</f>
        <v>486499</v>
      </c>
      <c r="F42" s="38"/>
      <c r="G42" s="69">
        <f>+G32</f>
        <v>120926</v>
      </c>
      <c r="H42" s="38"/>
      <c r="I42" s="66"/>
      <c r="J42" s="127"/>
      <c r="K42" s="66"/>
      <c r="U42" s="32"/>
      <c r="V42" s="32"/>
      <c r="W42" s="32"/>
    </row>
    <row r="43" spans="1:23" ht="24" thickTop="1" x14ac:dyDescent="0.6">
      <c r="A43" s="12"/>
      <c r="B43" s="14"/>
      <c r="C43" s="14"/>
      <c r="E43" s="66"/>
      <c r="F43" s="38"/>
      <c r="G43" s="71"/>
      <c r="H43" s="38"/>
      <c r="I43" s="66"/>
      <c r="J43" s="3"/>
      <c r="K43" s="66"/>
    </row>
    <row r="44" spans="1:23" x14ac:dyDescent="0.6">
      <c r="A44" s="1" t="s">
        <v>131</v>
      </c>
      <c r="D44" s="5"/>
      <c r="E44" s="3">
        <f>+E35/BS!I69</f>
        <v>1.6142766666666667E-3</v>
      </c>
      <c r="F44" s="3"/>
      <c r="G44" s="3">
        <f>+G35/BS!K69</f>
        <v>4.0133666666666666E-4</v>
      </c>
      <c r="H44" s="3"/>
      <c r="I44" s="3">
        <f>+ROUND(I22/BS!K69,2)</f>
        <v>0</v>
      </c>
      <c r="J44" s="3"/>
      <c r="K44" s="3">
        <f>+K22/BS!O69</f>
        <v>3.0502666666666666E-4</v>
      </c>
    </row>
    <row r="45" spans="1:23" x14ac:dyDescent="0.6">
      <c r="F45" s="32"/>
      <c r="H45" s="32"/>
      <c r="J45" s="32"/>
    </row>
    <row r="46" spans="1:23" x14ac:dyDescent="0.6">
      <c r="F46" s="32"/>
      <c r="H46" s="32"/>
      <c r="J46" s="32"/>
    </row>
    <row r="47" spans="1:23" x14ac:dyDescent="0.6">
      <c r="F47" s="32"/>
      <c r="H47" s="32"/>
      <c r="J47" s="32"/>
    </row>
    <row r="48" spans="1:23" x14ac:dyDescent="0.6">
      <c r="F48" s="32"/>
      <c r="H48" s="32"/>
      <c r="J48" s="32"/>
    </row>
    <row r="49" spans="1:10" x14ac:dyDescent="0.6">
      <c r="F49" s="32"/>
      <c r="H49" s="32"/>
      <c r="J49" s="32"/>
    </row>
    <row r="50" spans="1:10" x14ac:dyDescent="0.6">
      <c r="F50" s="32"/>
      <c r="H50" s="32"/>
      <c r="J50" s="32"/>
    </row>
    <row r="51" spans="1:10" x14ac:dyDescent="0.6">
      <c r="F51" s="32"/>
      <c r="H51" s="32"/>
      <c r="J51" s="32"/>
    </row>
    <row r="52" spans="1:10" x14ac:dyDescent="0.6">
      <c r="F52" s="32"/>
      <c r="H52" s="32"/>
      <c r="J52" s="32"/>
    </row>
    <row r="53" spans="1:10" ht="44.25" customHeight="1" x14ac:dyDescent="0.6">
      <c r="D53" s="42"/>
      <c r="F53" s="32"/>
      <c r="H53" s="32"/>
      <c r="J53" s="32"/>
    </row>
    <row r="54" spans="1:10" ht="27" customHeight="1" x14ac:dyDescent="0.6">
      <c r="B54" s="2"/>
      <c r="C54" s="2"/>
      <c r="D54" s="2"/>
      <c r="F54" s="32"/>
      <c r="H54" s="32"/>
      <c r="J54" s="32"/>
    </row>
    <row r="55" spans="1:10" ht="27" customHeight="1" x14ac:dyDescent="0.6">
      <c r="B55" s="2"/>
      <c r="C55" s="2"/>
      <c r="D55" s="2"/>
      <c r="F55" s="32"/>
      <c r="H55" s="32"/>
      <c r="J55" s="32"/>
    </row>
    <row r="56" spans="1:10" x14ac:dyDescent="0.6">
      <c r="A56" s="2"/>
      <c r="B56" s="2"/>
      <c r="C56" s="2"/>
      <c r="D56" s="2"/>
      <c r="F56" s="32"/>
      <c r="H56" s="32"/>
      <c r="J56" s="32"/>
    </row>
    <row r="57" spans="1:10" x14ac:dyDescent="0.6">
      <c r="A57" s="2"/>
      <c r="B57" s="2"/>
      <c r="C57" s="2"/>
      <c r="D57" s="2"/>
      <c r="F57" s="32"/>
      <c r="H57" s="32"/>
      <c r="J57" s="32"/>
    </row>
    <row r="58" spans="1:10" x14ac:dyDescent="0.6">
      <c r="A58" s="2"/>
      <c r="B58" s="2"/>
      <c r="C58" s="2"/>
      <c r="D58" s="2"/>
      <c r="F58" s="32"/>
      <c r="H58" s="32"/>
      <c r="J58" s="32"/>
    </row>
    <row r="59" spans="1:10" x14ac:dyDescent="0.6">
      <c r="A59" s="2"/>
      <c r="B59" s="2"/>
      <c r="C59" s="2"/>
      <c r="D59" s="2"/>
      <c r="F59" s="32"/>
      <c r="H59" s="32"/>
      <c r="J59" s="32"/>
    </row>
    <row r="60" spans="1:10" x14ac:dyDescent="0.6">
      <c r="A60" s="2"/>
      <c r="B60" s="2"/>
      <c r="C60" s="2"/>
      <c r="D60" s="2"/>
      <c r="F60" s="32"/>
      <c r="H60" s="32"/>
      <c r="J60" s="32"/>
    </row>
    <row r="61" spans="1:10" x14ac:dyDescent="0.6">
      <c r="A61" s="2"/>
      <c r="B61" s="2"/>
      <c r="C61" s="2"/>
      <c r="D61" s="2"/>
      <c r="F61" s="32"/>
      <c r="H61" s="32"/>
      <c r="J61" s="32"/>
    </row>
    <row r="62" spans="1:10" x14ac:dyDescent="0.6">
      <c r="A62" s="2"/>
      <c r="B62" s="2"/>
      <c r="C62" s="2"/>
      <c r="D62" s="2"/>
      <c r="F62" s="32"/>
      <c r="H62" s="32"/>
      <c r="J62" s="32"/>
    </row>
    <row r="63" spans="1:10" x14ac:dyDescent="0.6">
      <c r="A63" s="43"/>
      <c r="B63" s="43"/>
      <c r="C63" s="43"/>
      <c r="D63" s="43"/>
      <c r="F63" s="32"/>
      <c r="H63" s="32"/>
      <c r="J63" s="32"/>
    </row>
    <row r="64" spans="1:10" x14ac:dyDescent="0.6">
      <c r="A64" s="43"/>
      <c r="B64" s="43"/>
      <c r="C64" s="43"/>
      <c r="D64" s="43"/>
      <c r="F64" s="32"/>
      <c r="H64" s="32"/>
      <c r="J64" s="32"/>
    </row>
    <row r="65" spans="1:11" x14ac:dyDescent="0.6">
      <c r="A65" s="43"/>
      <c r="B65" s="43"/>
      <c r="C65" s="43"/>
      <c r="D65" s="43"/>
      <c r="F65" s="32"/>
      <c r="H65" s="32"/>
      <c r="J65" s="32"/>
    </row>
    <row r="66" spans="1:11" x14ac:dyDescent="0.6">
      <c r="A66" s="43"/>
      <c r="B66" s="43"/>
      <c r="C66" s="43"/>
      <c r="D66" s="43"/>
      <c r="F66" s="32"/>
      <c r="H66" s="32"/>
      <c r="J66" s="32"/>
    </row>
    <row r="67" spans="1:11" x14ac:dyDescent="0.6">
      <c r="A67" s="43"/>
      <c r="B67" s="43"/>
      <c r="C67" s="43"/>
      <c r="D67" s="43"/>
      <c r="F67" s="32"/>
      <c r="H67" s="32"/>
      <c r="J67" s="32"/>
    </row>
    <row r="68" spans="1:11" x14ac:dyDescent="0.6">
      <c r="A68" s="43"/>
      <c r="B68" s="43"/>
      <c r="C68" s="43"/>
      <c r="D68" s="43"/>
      <c r="F68" s="32"/>
      <c r="H68" s="32"/>
      <c r="J68" s="32"/>
    </row>
    <row r="69" spans="1:11" x14ac:dyDescent="0.6">
      <c r="A69" s="43"/>
      <c r="B69" s="43"/>
      <c r="C69" s="43"/>
      <c r="D69" s="43"/>
      <c r="F69" s="32"/>
      <c r="H69" s="32"/>
      <c r="J69" s="32"/>
    </row>
    <row r="70" spans="1:11" x14ac:dyDescent="0.6">
      <c r="A70" s="43"/>
      <c r="B70" s="43"/>
      <c r="C70" s="43"/>
      <c r="D70" s="43"/>
      <c r="F70" s="32"/>
      <c r="H70" s="32"/>
      <c r="J70" s="32"/>
    </row>
    <row r="71" spans="1:11" x14ac:dyDescent="0.6">
      <c r="A71" s="43"/>
      <c r="B71" s="43"/>
      <c r="C71" s="43"/>
      <c r="D71" s="43"/>
      <c r="F71" s="32"/>
      <c r="H71" s="32"/>
      <c r="J71" s="32"/>
    </row>
    <row r="72" spans="1:11" x14ac:dyDescent="0.6">
      <c r="A72" s="43"/>
      <c r="B72" s="43"/>
      <c r="C72" s="43"/>
      <c r="D72" s="43"/>
      <c r="F72" s="32"/>
      <c r="H72" s="32"/>
      <c r="J72" s="32"/>
    </row>
    <row r="73" spans="1:11" x14ac:dyDescent="0.6">
      <c r="A73" s="43"/>
      <c r="B73" s="43"/>
      <c r="C73" s="43"/>
      <c r="D73" s="43"/>
      <c r="F73" s="32"/>
      <c r="H73" s="32"/>
      <c r="J73" s="32"/>
    </row>
    <row r="74" spans="1:11" x14ac:dyDescent="0.6">
      <c r="A74" s="43"/>
      <c r="B74" s="43"/>
      <c r="C74" s="43"/>
      <c r="D74" s="43"/>
      <c r="F74" s="32"/>
      <c r="H74" s="32"/>
      <c r="J74" s="32"/>
    </row>
    <row r="75" spans="1:11" x14ac:dyDescent="0.6">
      <c r="A75" s="43"/>
      <c r="B75" s="43"/>
      <c r="C75" s="43"/>
      <c r="D75" s="43"/>
      <c r="E75" s="55"/>
      <c r="F75" s="56"/>
      <c r="G75" s="118"/>
      <c r="H75" s="56"/>
      <c r="I75" s="55"/>
      <c r="J75" s="56"/>
      <c r="K75" s="55"/>
    </row>
    <row r="76" spans="1:11" x14ac:dyDescent="0.6">
      <c r="A76" s="43"/>
      <c r="B76" s="43"/>
      <c r="C76" s="43"/>
      <c r="D76" s="43"/>
      <c r="E76" s="55"/>
      <c r="F76" s="56"/>
      <c r="G76" s="118"/>
      <c r="H76" s="56"/>
      <c r="I76" s="55"/>
      <c r="J76" s="56"/>
      <c r="K76" s="55"/>
    </row>
    <row r="77" spans="1:11" x14ac:dyDescent="0.6">
      <c r="A77" s="43"/>
      <c r="B77" s="43"/>
      <c r="C77" s="43"/>
      <c r="D77" s="43"/>
      <c r="E77" s="55"/>
      <c r="F77" s="56"/>
      <c r="G77" s="118"/>
      <c r="H77" s="56"/>
      <c r="I77" s="55"/>
      <c r="J77" s="56"/>
      <c r="K77" s="55"/>
    </row>
    <row r="78" spans="1:11" x14ac:dyDescent="0.6">
      <c r="A78" s="43"/>
      <c r="B78" s="43"/>
      <c r="C78" s="43"/>
      <c r="D78" s="43"/>
      <c r="E78" s="55"/>
      <c r="F78" s="56"/>
      <c r="G78" s="118"/>
      <c r="H78" s="56"/>
      <c r="I78" s="55"/>
      <c r="J78" s="56"/>
      <c r="K78" s="55"/>
    </row>
    <row r="79" spans="1:11" x14ac:dyDescent="0.6">
      <c r="A79" s="43"/>
      <c r="B79" s="43"/>
      <c r="C79" s="43"/>
      <c r="D79" s="43"/>
      <c r="E79" s="55"/>
      <c r="F79" s="56"/>
      <c r="G79" s="118"/>
      <c r="H79" s="56"/>
      <c r="I79" s="55"/>
      <c r="J79" s="56"/>
      <c r="K79" s="55"/>
    </row>
    <row r="80" spans="1:11" x14ac:dyDescent="0.6">
      <c r="A80" s="43"/>
      <c r="B80" s="43"/>
      <c r="C80" s="43"/>
      <c r="D80" s="43"/>
      <c r="E80" s="55"/>
      <c r="F80" s="56"/>
      <c r="G80" s="118"/>
      <c r="H80" s="56"/>
      <c r="I80" s="55"/>
      <c r="J80" s="56"/>
      <c r="K80" s="55"/>
    </row>
    <row r="81" spans="1:11" x14ac:dyDescent="0.6">
      <c r="A81" s="43"/>
      <c r="B81" s="43"/>
      <c r="C81" s="43"/>
      <c r="D81" s="43"/>
      <c r="E81" s="55"/>
      <c r="F81" s="56"/>
      <c r="G81" s="118"/>
      <c r="H81" s="56"/>
      <c r="I81" s="55"/>
      <c r="J81" s="56"/>
      <c r="K81" s="55"/>
    </row>
    <row r="82" spans="1:11" x14ac:dyDescent="0.6">
      <c r="A82" s="43"/>
      <c r="B82" s="43"/>
      <c r="C82" s="43"/>
      <c r="D82" s="43"/>
      <c r="E82" s="55"/>
      <c r="F82" s="56"/>
      <c r="G82" s="118"/>
      <c r="H82" s="56"/>
      <c r="I82" s="55"/>
      <c r="J82" s="56"/>
      <c r="K82" s="55"/>
    </row>
    <row r="83" spans="1:11" x14ac:dyDescent="0.6">
      <c r="A83" s="43"/>
      <c r="B83" s="43"/>
      <c r="C83" s="43"/>
      <c r="D83" s="43"/>
      <c r="E83" s="55"/>
      <c r="F83" s="56"/>
      <c r="G83" s="118"/>
      <c r="H83" s="56"/>
      <c r="I83" s="55"/>
      <c r="J83" s="56"/>
      <c r="K83" s="55"/>
    </row>
    <row r="84" spans="1:11" x14ac:dyDescent="0.6">
      <c r="A84" s="43"/>
      <c r="B84" s="43"/>
      <c r="C84" s="43"/>
      <c r="D84" s="43"/>
      <c r="E84" s="55"/>
      <c r="F84" s="56"/>
      <c r="G84" s="118"/>
      <c r="H84" s="56"/>
      <c r="I84" s="55"/>
      <c r="J84" s="56"/>
      <c r="K84" s="55"/>
    </row>
    <row r="85" spans="1:11" x14ac:dyDescent="0.6">
      <c r="A85" s="43"/>
      <c r="B85" s="43"/>
      <c r="C85" s="43"/>
      <c r="D85" s="43"/>
      <c r="E85" s="55"/>
      <c r="F85" s="56"/>
      <c r="G85" s="118"/>
      <c r="H85" s="56"/>
      <c r="I85" s="55"/>
      <c r="J85" s="56"/>
      <c r="K85" s="55"/>
    </row>
  </sheetData>
  <sheetProtection formatCells="0" formatColumns="0" formatRows="0" insertColumns="0" insertRows="0" insertHyperlinks="0" deleteColumns="0" deleteRows="0" sort="0" autoFilter="0" pivotTables="0"/>
  <mergeCells count="5">
    <mergeCell ref="A1:K1"/>
    <mergeCell ref="A2:K2"/>
    <mergeCell ref="A3:K3"/>
    <mergeCell ref="E7:G7"/>
    <mergeCell ref="I7:K7"/>
  </mergeCells>
  <pageMargins left="0.66929133858267698" right="0.196850393700787" top="0.66929133858267698" bottom="0.25" header="0.39370078740157499" footer="0.25"/>
  <pageSetup paperSize="9" scale="75" firstPageNumber="5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AA84"/>
  <sheetViews>
    <sheetView view="pageBreakPreview" topLeftCell="C37" zoomScale="70" zoomScaleNormal="100" zoomScaleSheetLayoutView="70" workbookViewId="0">
      <selection activeCell="E19" sqref="E19"/>
    </sheetView>
  </sheetViews>
  <sheetFormatPr defaultColWidth="9.21875" defaultRowHeight="23.4" x14ac:dyDescent="0.6"/>
  <cols>
    <col min="1" max="1" width="2.77734375" style="1" customWidth="1"/>
    <col min="2" max="2" width="1.5546875" style="1" customWidth="1"/>
    <col min="3" max="3" width="53.21875" style="1" customWidth="1"/>
    <col min="4" max="4" width="6.44140625" style="4" customWidth="1"/>
    <col min="5" max="5" width="17.77734375" style="7" customWidth="1"/>
    <col min="6" max="6" width="1.44140625" style="33" customWidth="1"/>
    <col min="7" max="7" width="17.44140625" style="7" customWidth="1"/>
    <col min="8" max="8" width="1.21875" style="33" customWidth="1"/>
    <col min="9" max="9" width="19.77734375" style="7" customWidth="1"/>
    <col min="10" max="10" width="1.5546875" style="33" customWidth="1"/>
    <col min="11" max="11" width="18.21875" style="7" customWidth="1"/>
    <col min="12" max="12" width="9.44140625" style="1" customWidth="1"/>
    <col min="13" max="13" width="14.77734375" style="1" bestFit="1" customWidth="1"/>
    <col min="14" max="14" width="1.5546875" style="1" customWidth="1"/>
    <col min="15" max="15" width="9.21875" style="1"/>
    <col min="16" max="16" width="1.5546875" style="1" customWidth="1"/>
    <col min="17" max="17" width="9.21875" style="1"/>
    <col min="18" max="18" width="1.5546875" style="1" customWidth="1"/>
    <col min="19" max="21" width="9.21875" style="1"/>
    <col min="22" max="22" width="1.77734375" style="1" customWidth="1"/>
    <col min="23" max="23" width="9.21875" style="1"/>
    <col min="24" max="24" width="1.77734375" style="1" customWidth="1"/>
    <col min="25" max="25" width="9.21875" style="1"/>
    <col min="26" max="26" width="1.77734375" style="1" customWidth="1"/>
    <col min="27" max="16384" width="9.21875" style="1"/>
  </cols>
  <sheetData>
    <row r="1" spans="1:27" s="17" customFormat="1" ht="28.5" customHeight="1" x14ac:dyDescent="0.6">
      <c r="A1" s="178" t="s">
        <v>0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</row>
    <row r="2" spans="1:27" s="17" customFormat="1" x14ac:dyDescent="0.6">
      <c r="A2" s="179" t="s">
        <v>43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</row>
    <row r="3" spans="1:27" s="17" customFormat="1" x14ac:dyDescent="0.6">
      <c r="A3" s="180" t="s">
        <v>177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</row>
    <row r="4" spans="1:27" s="17" customFormat="1" x14ac:dyDescent="0.6">
      <c r="A4" s="60"/>
      <c r="B4" s="60"/>
      <c r="C4" s="60"/>
      <c r="D4" s="60"/>
      <c r="E4" s="48"/>
      <c r="F4" s="49"/>
      <c r="G4" s="48"/>
      <c r="H4" s="49"/>
      <c r="I4" s="50"/>
      <c r="J4" s="49"/>
      <c r="K4" s="50" t="s">
        <v>155</v>
      </c>
    </row>
    <row r="5" spans="1:27" s="17" customFormat="1" x14ac:dyDescent="0.6">
      <c r="A5" s="46"/>
      <c r="B5" s="46"/>
      <c r="C5" s="46"/>
      <c r="D5" s="46"/>
      <c r="E5" s="181" t="s">
        <v>2</v>
      </c>
      <c r="F5" s="181"/>
      <c r="G5" s="181"/>
      <c r="H5" s="124"/>
      <c r="I5" s="182" t="s">
        <v>3</v>
      </c>
      <c r="J5" s="182"/>
      <c r="K5" s="182"/>
    </row>
    <row r="6" spans="1:27" x14ac:dyDescent="0.6">
      <c r="A6" s="34"/>
      <c r="B6" s="34"/>
      <c r="C6" s="34"/>
      <c r="D6" s="31" t="s">
        <v>4</v>
      </c>
      <c r="E6" s="51" t="s">
        <v>176</v>
      </c>
      <c r="F6" s="52"/>
      <c r="G6" s="51" t="s">
        <v>154</v>
      </c>
      <c r="H6" s="52"/>
      <c r="I6" s="51" t="s">
        <v>176</v>
      </c>
      <c r="J6" s="52"/>
      <c r="K6" s="51" t="s">
        <v>154</v>
      </c>
    </row>
    <row r="7" spans="1:27" ht="6" customHeight="1" x14ac:dyDescent="0.6">
      <c r="C7" s="17"/>
      <c r="E7" s="27"/>
      <c r="F7" s="54"/>
      <c r="G7" s="27"/>
      <c r="H7" s="54"/>
      <c r="I7" s="27"/>
      <c r="J7" s="54"/>
      <c r="K7" s="53"/>
    </row>
    <row r="8" spans="1:27" x14ac:dyDescent="0.6">
      <c r="A8" s="35" t="s">
        <v>44</v>
      </c>
      <c r="C8" s="17"/>
      <c r="E8" s="27"/>
      <c r="F8" s="54"/>
      <c r="G8" s="27"/>
      <c r="H8" s="54"/>
      <c r="I8" s="27"/>
      <c r="J8" s="54"/>
      <c r="K8" s="53"/>
    </row>
    <row r="9" spans="1:27" x14ac:dyDescent="0.6">
      <c r="B9" s="2" t="s">
        <v>45</v>
      </c>
      <c r="E9" s="142">
        <v>3365358086.1799998</v>
      </c>
      <c r="F9" s="3"/>
      <c r="G9" s="142">
        <v>3117732481.6800003</v>
      </c>
      <c r="H9" s="3"/>
      <c r="I9" s="149">
        <v>2831333250.1999993</v>
      </c>
      <c r="J9" s="3"/>
      <c r="K9" s="142">
        <v>2551183250.5799999</v>
      </c>
      <c r="M9" s="130"/>
      <c r="N9" s="3"/>
      <c r="O9" s="130"/>
      <c r="P9" s="3"/>
      <c r="Q9" s="130"/>
      <c r="R9" s="3"/>
      <c r="S9" s="130"/>
      <c r="U9" s="32"/>
      <c r="V9" s="32"/>
      <c r="W9" s="32"/>
      <c r="X9" s="32"/>
      <c r="Y9" s="32"/>
      <c r="Z9" s="32"/>
      <c r="AA9" s="32"/>
    </row>
    <row r="10" spans="1:27" x14ac:dyDescent="0.6">
      <c r="B10" s="2" t="s">
        <v>194</v>
      </c>
      <c r="E10" s="142">
        <f>15035000</f>
        <v>15035000</v>
      </c>
      <c r="F10" s="3"/>
      <c r="G10" s="142">
        <v>2812500</v>
      </c>
      <c r="H10" s="3"/>
      <c r="I10" s="142">
        <v>94667498</v>
      </c>
      <c r="J10" s="3"/>
      <c r="K10" s="142">
        <v>2812500</v>
      </c>
      <c r="L10" s="32"/>
      <c r="M10" s="130"/>
      <c r="N10" s="3"/>
      <c r="O10" s="130"/>
      <c r="P10" s="3"/>
      <c r="Q10" s="130"/>
      <c r="R10" s="3"/>
      <c r="S10" s="130"/>
      <c r="U10" s="32"/>
      <c r="V10" s="32"/>
      <c r="W10" s="32"/>
      <c r="X10" s="32"/>
      <c r="Y10" s="32"/>
      <c r="Z10" s="32"/>
      <c r="AA10" s="32"/>
    </row>
    <row r="11" spans="1:27" x14ac:dyDescent="0.6">
      <c r="B11" s="1" t="s">
        <v>46</v>
      </c>
      <c r="E11" s="125">
        <f>26147762.88+1398</f>
        <v>26149160.879999999</v>
      </c>
      <c r="F11" s="3"/>
      <c r="G11" s="125">
        <v>24280297.830000002</v>
      </c>
      <c r="H11" s="3"/>
      <c r="I11" s="125">
        <v>23974740.319999993</v>
      </c>
      <c r="J11" s="3"/>
      <c r="K11" s="125">
        <v>22464366.560000002</v>
      </c>
      <c r="M11" s="8"/>
      <c r="N11" s="3"/>
      <c r="O11" s="8"/>
      <c r="P11" s="3"/>
      <c r="Q11" s="8"/>
      <c r="R11" s="3"/>
      <c r="S11" s="8"/>
      <c r="U11" s="32"/>
      <c r="V11" s="32"/>
      <c r="W11" s="32"/>
      <c r="X11" s="32"/>
      <c r="Y11" s="32"/>
      <c r="Z11" s="32"/>
      <c r="AA11" s="32"/>
    </row>
    <row r="12" spans="1:27" s="35" customFormat="1" x14ac:dyDescent="0.6">
      <c r="B12" s="35" t="s">
        <v>47</v>
      </c>
      <c r="D12" s="37"/>
      <c r="E12" s="143">
        <f>SUM(E9:E11)</f>
        <v>3406542247.0599999</v>
      </c>
      <c r="F12" s="3"/>
      <c r="G12" s="143">
        <f>SUM(G9:G11)</f>
        <v>3144825279.5100002</v>
      </c>
      <c r="H12" s="3"/>
      <c r="I12" s="143">
        <f>SUM(I9:I11)</f>
        <v>2949975488.5199995</v>
      </c>
      <c r="J12" s="3"/>
      <c r="K12" s="143">
        <f>SUM(K9:K11)</f>
        <v>2576460117.1399999</v>
      </c>
      <c r="M12" s="66"/>
      <c r="N12" s="125"/>
      <c r="O12" s="66"/>
      <c r="P12" s="125"/>
      <c r="Q12" s="66"/>
      <c r="R12" s="125"/>
      <c r="S12" s="66"/>
      <c r="U12" s="32"/>
      <c r="V12" s="32"/>
      <c r="W12" s="32"/>
      <c r="X12" s="32"/>
      <c r="Y12" s="32"/>
      <c r="Z12" s="32"/>
      <c r="AA12" s="32"/>
    </row>
    <row r="13" spans="1:27" s="35" customFormat="1" x14ac:dyDescent="0.6">
      <c r="A13" s="35" t="s">
        <v>48</v>
      </c>
      <c r="D13" s="37"/>
      <c r="E13" s="62"/>
      <c r="F13" s="62"/>
      <c r="G13" s="62"/>
      <c r="H13" s="62"/>
      <c r="I13" s="62"/>
      <c r="J13" s="62"/>
      <c r="K13" s="62"/>
      <c r="M13" s="66"/>
      <c r="N13" s="62"/>
      <c r="O13" s="66"/>
      <c r="P13" s="62"/>
      <c r="Q13" s="66"/>
      <c r="R13" s="62"/>
      <c r="S13" s="66"/>
      <c r="U13" s="32"/>
      <c r="V13" s="32"/>
      <c r="W13" s="32"/>
      <c r="X13" s="32"/>
      <c r="Y13" s="32"/>
      <c r="Z13" s="32"/>
      <c r="AA13" s="32"/>
    </row>
    <row r="14" spans="1:27" x14ac:dyDescent="0.6">
      <c r="B14" s="2" t="s">
        <v>49</v>
      </c>
      <c r="E14" s="142">
        <v>1847633013.6312149</v>
      </c>
      <c r="F14" s="3"/>
      <c r="G14" s="142">
        <v>1684211727.04</v>
      </c>
      <c r="H14" s="3"/>
      <c r="I14" s="142">
        <v>1688487787.9199998</v>
      </c>
      <c r="J14" s="3"/>
      <c r="K14" s="142">
        <v>1478106600.8900001</v>
      </c>
      <c r="M14" s="130"/>
      <c r="N14" s="125"/>
      <c r="O14" s="130"/>
      <c r="P14" s="125"/>
      <c r="Q14" s="130"/>
      <c r="R14" s="125"/>
      <c r="S14" s="130"/>
      <c r="U14" s="32"/>
      <c r="V14" s="32"/>
      <c r="W14" s="32"/>
      <c r="X14" s="32"/>
      <c r="Y14" s="32"/>
      <c r="Z14" s="32"/>
      <c r="AA14" s="32"/>
    </row>
    <row r="15" spans="1:27" x14ac:dyDescent="0.6">
      <c r="B15" s="1" t="s">
        <v>50</v>
      </c>
      <c r="E15" s="125">
        <v>244953083.44999999</v>
      </c>
      <c r="F15" s="125"/>
      <c r="G15" s="125">
        <v>183460310.39000002</v>
      </c>
      <c r="H15" s="125"/>
      <c r="I15" s="125">
        <v>193454714.31999999</v>
      </c>
      <c r="J15" s="125"/>
      <c r="K15" s="125">
        <v>143924895.50999999</v>
      </c>
      <c r="M15" s="8"/>
      <c r="N15" s="125"/>
      <c r="O15" s="8"/>
      <c r="P15" s="125"/>
      <c r="Q15" s="8"/>
      <c r="R15" s="125"/>
      <c r="S15" s="8"/>
      <c r="U15" s="32"/>
      <c r="V15" s="32"/>
      <c r="W15" s="32"/>
      <c r="X15" s="32"/>
      <c r="Y15" s="32"/>
      <c r="Z15" s="32"/>
      <c r="AA15" s="32"/>
    </row>
    <row r="16" spans="1:27" s="35" customFormat="1" x14ac:dyDescent="0.6">
      <c r="A16" s="10"/>
      <c r="B16" s="35" t="s">
        <v>52</v>
      </c>
      <c r="D16" s="39"/>
      <c r="E16" s="143">
        <f>SUM(E14:E15)</f>
        <v>2092586097.0812149</v>
      </c>
      <c r="F16" s="62"/>
      <c r="G16" s="143">
        <f>SUM(G14:G15)</f>
        <v>1867672037.4300001</v>
      </c>
      <c r="H16" s="62"/>
      <c r="I16" s="143">
        <f>SUM(I14:I15)</f>
        <v>1881942502.2399998</v>
      </c>
      <c r="J16" s="62"/>
      <c r="K16" s="143">
        <f>SUM(K14:K15)</f>
        <v>1622031496.4000001</v>
      </c>
      <c r="M16" s="66"/>
      <c r="N16" s="62"/>
      <c r="O16" s="66"/>
      <c r="P16" s="62"/>
      <c r="Q16" s="66"/>
      <c r="R16" s="62"/>
      <c r="S16" s="66"/>
      <c r="U16" s="32"/>
      <c r="V16" s="32"/>
      <c r="W16" s="32"/>
      <c r="X16" s="32"/>
      <c r="Y16" s="32"/>
      <c r="Z16" s="32"/>
      <c r="AA16" s="32"/>
    </row>
    <row r="17" spans="1:27" s="35" customFormat="1" x14ac:dyDescent="0.6">
      <c r="A17" s="10" t="s">
        <v>222</v>
      </c>
      <c r="D17" s="39"/>
      <c r="E17" s="174">
        <f>+E12-E16</f>
        <v>1313956149.978785</v>
      </c>
      <c r="F17" s="62"/>
      <c r="G17" s="174">
        <f>+G12-G16</f>
        <v>1277153242.0800002</v>
      </c>
      <c r="H17" s="62"/>
      <c r="I17" s="174">
        <f>+I12-I16</f>
        <v>1068032986.2799997</v>
      </c>
      <c r="J17" s="62"/>
      <c r="K17" s="174">
        <f>+K12-K16</f>
        <v>954428620.73999977</v>
      </c>
      <c r="M17" s="66"/>
      <c r="N17" s="62"/>
      <c r="O17" s="66"/>
      <c r="P17" s="62"/>
      <c r="Q17" s="66"/>
      <c r="R17" s="62"/>
      <c r="S17" s="66"/>
      <c r="U17" s="32"/>
      <c r="V17" s="32"/>
      <c r="W17" s="32"/>
      <c r="X17" s="32"/>
      <c r="Y17" s="32"/>
      <c r="Z17" s="32"/>
      <c r="AA17" s="32"/>
    </row>
    <row r="18" spans="1:27" x14ac:dyDescent="0.6">
      <c r="A18" s="2" t="s">
        <v>51</v>
      </c>
      <c r="D18" s="5"/>
      <c r="E18" s="144">
        <v>24479953.379999995</v>
      </c>
      <c r="F18" s="125"/>
      <c r="G18" s="144">
        <v>5917215.7700000005</v>
      </c>
      <c r="H18" s="125"/>
      <c r="I18" s="144">
        <v>24757813.969999999</v>
      </c>
      <c r="J18" s="125"/>
      <c r="K18" s="144">
        <v>5737991.9000000004</v>
      </c>
      <c r="M18" s="8"/>
      <c r="N18" s="125"/>
      <c r="O18" s="8"/>
      <c r="P18" s="125"/>
      <c r="Q18" s="8"/>
      <c r="R18" s="125"/>
      <c r="S18" s="8"/>
      <c r="U18" s="32"/>
      <c r="V18" s="32"/>
      <c r="W18" s="32"/>
      <c r="X18" s="32"/>
      <c r="Y18" s="32"/>
      <c r="Z18" s="32"/>
      <c r="AA18" s="32"/>
    </row>
    <row r="19" spans="1:27" ht="24.75" customHeight="1" x14ac:dyDescent="0.6">
      <c r="A19" s="35" t="s">
        <v>53</v>
      </c>
      <c r="B19" s="17"/>
      <c r="E19" s="126">
        <f>+E17-E18</f>
        <v>1289476196.5987849</v>
      </c>
      <c r="F19" s="126"/>
      <c r="G19" s="126">
        <f>+G17-G18</f>
        <v>1271236026.3100002</v>
      </c>
      <c r="H19" s="126"/>
      <c r="I19" s="126">
        <f>+I17-I18</f>
        <v>1043275172.3099997</v>
      </c>
      <c r="J19" s="126"/>
      <c r="K19" s="126">
        <f>+K17-K18</f>
        <v>948690628.83999979</v>
      </c>
      <c r="M19" s="6"/>
      <c r="N19" s="126"/>
      <c r="O19" s="6"/>
      <c r="P19" s="126"/>
      <c r="Q19" s="6"/>
      <c r="R19" s="126"/>
      <c r="S19" s="6"/>
      <c r="U19" s="32"/>
      <c r="V19" s="32"/>
      <c r="W19" s="32"/>
      <c r="X19" s="32"/>
      <c r="Y19" s="32"/>
      <c r="Z19" s="32"/>
      <c r="AA19" s="32"/>
    </row>
    <row r="20" spans="1:27" ht="24.75" customHeight="1" x14ac:dyDescent="0.6">
      <c r="A20" s="2" t="s">
        <v>212</v>
      </c>
      <c r="B20" s="17"/>
      <c r="D20" s="5">
        <v>29.1</v>
      </c>
      <c r="E20" s="125">
        <v>-255801693.06999999</v>
      </c>
      <c r="F20" s="126"/>
      <c r="G20" s="125">
        <v>-254919263.91999999</v>
      </c>
      <c r="H20" s="126"/>
      <c r="I20" s="125">
        <v>-190416987.56</v>
      </c>
      <c r="J20" s="126"/>
      <c r="K20" s="125">
        <v>-190204485.88999999</v>
      </c>
      <c r="L20" s="32"/>
      <c r="M20" s="8"/>
      <c r="N20" s="126"/>
      <c r="O20" s="8"/>
      <c r="P20" s="126"/>
      <c r="Q20" s="8"/>
      <c r="R20" s="126"/>
      <c r="S20" s="8"/>
      <c r="U20" s="32"/>
      <c r="V20" s="32"/>
      <c r="W20" s="32"/>
      <c r="X20" s="32"/>
      <c r="Y20" s="32"/>
      <c r="Z20" s="32"/>
      <c r="AA20" s="32"/>
    </row>
    <row r="21" spans="1:27" ht="24.75" customHeight="1" x14ac:dyDescent="0.6">
      <c r="A21" s="11" t="s">
        <v>157</v>
      </c>
      <c r="B21" s="17"/>
      <c r="E21" s="145">
        <f>SUM(E19:E20)</f>
        <v>1033674503.528785</v>
      </c>
      <c r="F21" s="126"/>
      <c r="G21" s="145">
        <f>SUM(G19:G20)</f>
        <v>1016316762.3900002</v>
      </c>
      <c r="H21" s="126"/>
      <c r="I21" s="145">
        <f>SUM(I19:I20)</f>
        <v>852858184.74999976</v>
      </c>
      <c r="J21" s="126"/>
      <c r="K21" s="145">
        <f>SUM(K19:K20)</f>
        <v>758486142.94999981</v>
      </c>
      <c r="M21" s="6"/>
      <c r="N21" s="126"/>
      <c r="O21" s="6"/>
      <c r="P21" s="126"/>
      <c r="Q21" s="6"/>
      <c r="R21" s="126"/>
      <c r="S21" s="6"/>
      <c r="U21" s="32"/>
      <c r="V21" s="32"/>
      <c r="W21" s="32"/>
      <c r="X21" s="32"/>
      <c r="Y21" s="32"/>
      <c r="Z21" s="32"/>
      <c r="AA21" s="32"/>
    </row>
    <row r="22" spans="1:27" x14ac:dyDescent="0.6">
      <c r="A22" s="10" t="s">
        <v>211</v>
      </c>
      <c r="B22" s="17"/>
      <c r="D22" s="40"/>
      <c r="E22" s="62"/>
      <c r="F22" s="62"/>
      <c r="G22" s="62"/>
      <c r="H22" s="62"/>
      <c r="I22" s="62"/>
      <c r="J22" s="62"/>
      <c r="K22" s="62"/>
    </row>
    <row r="23" spans="1:27" x14ac:dyDescent="0.6">
      <c r="B23" s="10" t="s">
        <v>55</v>
      </c>
      <c r="D23" s="5"/>
      <c r="E23" s="125"/>
      <c r="F23" s="126"/>
      <c r="G23" s="126"/>
      <c r="H23" s="126"/>
      <c r="I23" s="125"/>
      <c r="J23" s="126"/>
      <c r="K23" s="125"/>
    </row>
    <row r="24" spans="1:27" x14ac:dyDescent="0.6">
      <c r="B24" s="10"/>
      <c r="C24" s="131" t="s">
        <v>169</v>
      </c>
      <c r="D24"/>
      <c r="E24" s="158"/>
      <c r="F24" s="126"/>
      <c r="G24" s="126"/>
      <c r="H24" s="126"/>
      <c r="I24" s="125"/>
      <c r="J24" s="126"/>
      <c r="K24" s="125"/>
    </row>
    <row r="25" spans="1:27" x14ac:dyDescent="0.6">
      <c r="B25" s="10"/>
      <c r="C25" s="131" t="s">
        <v>141</v>
      </c>
      <c r="D25" s="5">
        <v>29.2</v>
      </c>
      <c r="E25" s="61">
        <v>149300536.56999999</v>
      </c>
      <c r="F25" s="126"/>
      <c r="G25" s="125">
        <v>114013625.78</v>
      </c>
      <c r="H25" s="126"/>
      <c r="I25" s="61">
        <v>149300536.56999999</v>
      </c>
      <c r="J25" s="125"/>
      <c r="K25" s="125">
        <v>114013625.78</v>
      </c>
    </row>
    <row r="26" spans="1:27" x14ac:dyDescent="0.6">
      <c r="A26" s="10"/>
      <c r="C26" s="47" t="s">
        <v>170</v>
      </c>
      <c r="E26" s="125"/>
      <c r="F26" s="125"/>
      <c r="G26" s="125"/>
      <c r="H26" s="125"/>
      <c r="I26" s="125"/>
      <c r="J26" s="125"/>
      <c r="K26" s="125"/>
    </row>
    <row r="27" spans="1:27" x14ac:dyDescent="0.6">
      <c r="A27" s="10"/>
      <c r="C27" s="47" t="s">
        <v>110</v>
      </c>
      <c r="D27" s="5">
        <v>29.2</v>
      </c>
      <c r="E27" s="144">
        <v>6574420.2700000014</v>
      </c>
      <c r="F27" s="125"/>
      <c r="G27" s="144">
        <v>6587.09</v>
      </c>
      <c r="H27" s="125"/>
      <c r="I27" s="144">
        <v>6962693.790000001</v>
      </c>
      <c r="J27" s="125"/>
      <c r="K27" s="144">
        <v>11348.230000000001</v>
      </c>
      <c r="M27" s="32"/>
    </row>
    <row r="28" spans="1:27" x14ac:dyDescent="0.6">
      <c r="A28" s="10"/>
      <c r="B28" s="12" t="s">
        <v>56</v>
      </c>
      <c r="D28" s="40"/>
      <c r="E28" s="125"/>
      <c r="F28" s="125"/>
      <c r="G28" s="125"/>
      <c r="H28" s="125"/>
      <c r="I28" s="125"/>
      <c r="J28" s="125"/>
      <c r="K28" s="125"/>
      <c r="M28" s="32"/>
    </row>
    <row r="29" spans="1:27" x14ac:dyDescent="0.6">
      <c r="A29" s="10"/>
      <c r="B29" s="12" t="s">
        <v>120</v>
      </c>
      <c r="E29" s="146">
        <f>SUM(E25:E27)</f>
        <v>155874956.84</v>
      </c>
      <c r="F29" s="62"/>
      <c r="G29" s="146">
        <f>SUM(G25:G27)</f>
        <v>114020212.87</v>
      </c>
      <c r="H29" s="62"/>
      <c r="I29" s="146">
        <f>SUM(I25:I27)</f>
        <v>156263230.35999998</v>
      </c>
      <c r="J29" s="62"/>
      <c r="K29" s="146">
        <f>SUM(K25:K27)</f>
        <v>114024974.01000001</v>
      </c>
      <c r="M29" s="32"/>
    </row>
    <row r="30" spans="1:27" s="35" customFormat="1" x14ac:dyDescent="0.6">
      <c r="A30" s="10" t="s">
        <v>210</v>
      </c>
      <c r="B30" s="12"/>
      <c r="D30" s="41"/>
      <c r="E30" s="62">
        <f>+E29</f>
        <v>155874956.84</v>
      </c>
      <c r="F30" s="62"/>
      <c r="G30" s="62">
        <f>+G29</f>
        <v>114020212.87</v>
      </c>
      <c r="H30" s="62"/>
      <c r="I30" s="62">
        <f>+I29</f>
        <v>156263230.35999998</v>
      </c>
      <c r="J30" s="62"/>
      <c r="K30" s="62">
        <f>+K29</f>
        <v>114024974.01000001</v>
      </c>
    </row>
    <row r="31" spans="1:27" ht="24" thickBot="1" x14ac:dyDescent="0.65">
      <c r="A31" s="10" t="s">
        <v>209</v>
      </c>
      <c r="E31" s="147">
        <f>+E21+E30</f>
        <v>1189549460.3687849</v>
      </c>
      <c r="F31" s="62"/>
      <c r="G31" s="147">
        <f>+G21+G30</f>
        <v>1130336975.2600002</v>
      </c>
      <c r="H31" s="62"/>
      <c r="I31" s="147">
        <f>+I21+I30</f>
        <v>1009121415.1099998</v>
      </c>
      <c r="J31" s="62"/>
      <c r="K31" s="147">
        <f>+K21+K30</f>
        <v>872511116.9599998</v>
      </c>
    </row>
    <row r="32" spans="1:27" ht="24" thickTop="1" x14ac:dyDescent="0.6">
      <c r="A32" s="17"/>
      <c r="E32" s="62"/>
      <c r="F32" s="3"/>
      <c r="G32" s="3"/>
      <c r="H32" s="3"/>
      <c r="I32" s="66"/>
      <c r="J32" s="3"/>
      <c r="K32" s="66"/>
    </row>
    <row r="33" spans="1:24" x14ac:dyDescent="0.6">
      <c r="A33" s="13" t="s">
        <v>149</v>
      </c>
      <c r="B33" s="14"/>
      <c r="C33" s="14"/>
      <c r="E33" s="62"/>
      <c r="F33" s="3"/>
      <c r="G33" s="3"/>
      <c r="H33" s="3"/>
      <c r="I33" s="66"/>
      <c r="J33" s="3"/>
      <c r="K33" s="66"/>
    </row>
    <row r="34" spans="1:24" x14ac:dyDescent="0.6">
      <c r="A34" s="15"/>
      <c r="B34" s="14" t="s">
        <v>101</v>
      </c>
      <c r="C34" s="16"/>
      <c r="E34" s="148">
        <f>+E36-E35</f>
        <v>1029225895.8287849</v>
      </c>
      <c r="F34" s="3"/>
      <c r="G34" s="148">
        <f>+G36-G35</f>
        <v>1011957785.9500002</v>
      </c>
      <c r="H34" s="3"/>
      <c r="I34" s="66"/>
      <c r="J34" s="3"/>
      <c r="K34" s="66"/>
      <c r="U34" s="32"/>
      <c r="V34" s="32"/>
      <c r="W34" s="32"/>
      <c r="X34" s="32"/>
    </row>
    <row r="35" spans="1:24" x14ac:dyDescent="0.6">
      <c r="A35" s="15"/>
      <c r="B35" s="14" t="s">
        <v>57</v>
      </c>
      <c r="C35" s="14"/>
      <c r="E35" s="148">
        <v>4448607.6999999993</v>
      </c>
      <c r="F35" s="3"/>
      <c r="G35" s="148">
        <v>4358976.4399999995</v>
      </c>
      <c r="H35" s="3"/>
      <c r="I35" s="66"/>
      <c r="J35" s="3"/>
      <c r="K35" s="66"/>
      <c r="U35" s="32"/>
      <c r="V35" s="32"/>
      <c r="W35" s="32"/>
      <c r="X35" s="32"/>
    </row>
    <row r="36" spans="1:24" s="17" customFormat="1" ht="24" thickBot="1" x14ac:dyDescent="0.65">
      <c r="A36" s="12"/>
      <c r="B36" s="16"/>
      <c r="C36" s="16" t="s">
        <v>58</v>
      </c>
      <c r="D36" s="18"/>
      <c r="E36" s="147">
        <f>+E21</f>
        <v>1033674503.528785</v>
      </c>
      <c r="F36" s="38"/>
      <c r="G36" s="147">
        <f>+G21</f>
        <v>1016316762.3900002</v>
      </c>
      <c r="H36" s="38"/>
      <c r="I36" s="66"/>
      <c r="J36" s="127"/>
      <c r="K36" s="66"/>
      <c r="U36" s="32"/>
      <c r="V36" s="32"/>
      <c r="W36" s="32"/>
      <c r="X36" s="32"/>
    </row>
    <row r="37" spans="1:24" ht="24" thickTop="1" x14ac:dyDescent="0.6">
      <c r="A37" s="13"/>
      <c r="B37" s="14"/>
      <c r="C37" s="14"/>
      <c r="D37" s="14"/>
      <c r="E37" s="62"/>
      <c r="F37" s="3"/>
      <c r="G37" s="3"/>
      <c r="H37" s="3"/>
      <c r="I37" s="66"/>
      <c r="J37" s="3"/>
      <c r="K37" s="66"/>
      <c r="U37" s="32"/>
      <c r="V37" s="32"/>
      <c r="W37" s="32"/>
      <c r="X37" s="32"/>
    </row>
    <row r="38" spans="1:24" x14ac:dyDescent="0.6">
      <c r="A38" s="13" t="s">
        <v>153</v>
      </c>
      <c r="B38" s="14"/>
      <c r="C38" s="14"/>
      <c r="E38" s="62"/>
      <c r="F38" s="3"/>
      <c r="G38" s="3"/>
      <c r="H38" s="3"/>
      <c r="I38" s="66"/>
      <c r="J38" s="3"/>
      <c r="K38" s="66"/>
      <c r="U38" s="32"/>
      <c r="V38" s="32"/>
      <c r="W38" s="32"/>
      <c r="X38" s="32"/>
    </row>
    <row r="39" spans="1:24" x14ac:dyDescent="0.6">
      <c r="A39" s="15"/>
      <c r="B39" s="14" t="s">
        <v>101</v>
      </c>
      <c r="C39" s="16"/>
      <c r="E39" s="148">
        <f>+E41-E40</f>
        <v>1185107414.4887848</v>
      </c>
      <c r="F39" s="3"/>
      <c r="G39" s="148">
        <f>+G41-G40</f>
        <v>1125978079.2800002</v>
      </c>
      <c r="H39" s="3"/>
      <c r="I39" s="66"/>
      <c r="J39" s="3"/>
      <c r="K39" s="66"/>
      <c r="U39" s="32"/>
      <c r="V39" s="32"/>
      <c r="W39" s="32"/>
      <c r="X39" s="32"/>
    </row>
    <row r="40" spans="1:24" x14ac:dyDescent="0.6">
      <c r="A40" s="15"/>
      <c r="B40" s="14" t="s">
        <v>57</v>
      </c>
      <c r="C40" s="14"/>
      <c r="E40" s="148">
        <v>4442045.879999999</v>
      </c>
      <c r="F40" s="3"/>
      <c r="G40" s="148">
        <v>4358895.9799999995</v>
      </c>
      <c r="H40" s="3"/>
      <c r="I40" s="66"/>
      <c r="J40" s="3"/>
      <c r="K40" s="66"/>
      <c r="U40" s="32"/>
      <c r="V40" s="32"/>
      <c r="W40" s="32"/>
      <c r="X40" s="32"/>
    </row>
    <row r="41" spans="1:24" s="17" customFormat="1" ht="24" thickBot="1" x14ac:dyDescent="0.65">
      <c r="A41" s="12"/>
      <c r="B41" s="16"/>
      <c r="C41" s="16" t="s">
        <v>58</v>
      </c>
      <c r="D41" s="18"/>
      <c r="E41" s="147">
        <f>+E31</f>
        <v>1189549460.3687849</v>
      </c>
      <c r="F41" s="38"/>
      <c r="G41" s="147">
        <f>+G31</f>
        <v>1130336975.2600002</v>
      </c>
      <c r="H41" s="38"/>
      <c r="I41" s="66"/>
      <c r="J41" s="127"/>
      <c r="K41" s="66"/>
      <c r="U41" s="32"/>
      <c r="V41" s="32"/>
      <c r="W41" s="32"/>
      <c r="X41" s="32"/>
    </row>
    <row r="42" spans="1:24" ht="24" thickTop="1" x14ac:dyDescent="0.6">
      <c r="A42" s="12"/>
      <c r="B42" s="14"/>
      <c r="C42" s="14"/>
      <c r="E42" s="66"/>
      <c r="F42" s="38"/>
      <c r="G42" s="71"/>
      <c r="H42" s="38"/>
      <c r="I42" s="66"/>
      <c r="J42" s="3"/>
      <c r="K42" s="66"/>
    </row>
    <row r="43" spans="1:24" x14ac:dyDescent="0.6">
      <c r="A43" s="1" t="s">
        <v>165</v>
      </c>
      <c r="D43" s="5">
        <v>30</v>
      </c>
      <c r="E43" s="3">
        <f>+E34/299369500</f>
        <v>3.4379784708488503</v>
      </c>
      <c r="F43" s="3"/>
      <c r="G43" s="3">
        <f>+G34/299931295</f>
        <v>3.3739653141230233</v>
      </c>
      <c r="H43" s="3"/>
      <c r="I43" s="3">
        <f>+I21/299369500</f>
        <v>2.8488479445968937</v>
      </c>
      <c r="J43" s="3"/>
      <c r="K43" s="3">
        <f>+ROUND(K21/299931295.89,2)</f>
        <v>2.5299999999999998</v>
      </c>
    </row>
    <row r="44" spans="1:24" x14ac:dyDescent="0.6">
      <c r="F44" s="32"/>
      <c r="H44" s="32"/>
      <c r="J44" s="32"/>
    </row>
    <row r="45" spans="1:24" x14ac:dyDescent="0.6">
      <c r="F45" s="32"/>
      <c r="H45" s="32"/>
      <c r="J45" s="32"/>
    </row>
    <row r="46" spans="1:24" x14ac:dyDescent="0.6">
      <c r="F46" s="32"/>
      <c r="H46" s="32"/>
      <c r="J46" s="32"/>
    </row>
    <row r="47" spans="1:24" x14ac:dyDescent="0.6">
      <c r="F47" s="32"/>
      <c r="H47" s="32"/>
      <c r="J47" s="32"/>
    </row>
    <row r="48" spans="1:24" x14ac:dyDescent="0.6">
      <c r="F48" s="32"/>
      <c r="H48" s="32"/>
      <c r="J48" s="32"/>
    </row>
    <row r="49" spans="1:10" x14ac:dyDescent="0.6">
      <c r="F49" s="32"/>
      <c r="H49" s="32"/>
      <c r="J49" s="32"/>
    </row>
    <row r="50" spans="1:10" x14ac:dyDescent="0.6">
      <c r="F50" s="32"/>
      <c r="H50" s="32"/>
      <c r="J50" s="32"/>
    </row>
    <row r="51" spans="1:10" x14ac:dyDescent="0.6">
      <c r="F51" s="32"/>
      <c r="H51" s="32"/>
      <c r="J51" s="32"/>
    </row>
    <row r="52" spans="1:10" ht="44.25" customHeight="1" x14ac:dyDescent="0.6">
      <c r="D52" s="42"/>
      <c r="F52" s="32"/>
      <c r="H52" s="32"/>
      <c r="J52" s="32"/>
    </row>
    <row r="53" spans="1:10" ht="27" customHeight="1" x14ac:dyDescent="0.6">
      <c r="B53" s="2"/>
      <c r="C53" s="2"/>
      <c r="D53" s="2"/>
      <c r="F53" s="32"/>
      <c r="H53" s="32"/>
      <c r="J53" s="32"/>
    </row>
    <row r="54" spans="1:10" ht="27" customHeight="1" x14ac:dyDescent="0.6">
      <c r="B54" s="2"/>
      <c r="C54" s="2"/>
      <c r="D54" s="2"/>
      <c r="F54" s="32"/>
      <c r="H54" s="32"/>
      <c r="J54" s="32"/>
    </row>
    <row r="55" spans="1:10" x14ac:dyDescent="0.6">
      <c r="A55" s="2"/>
      <c r="B55" s="2"/>
      <c r="C55" s="2"/>
      <c r="D55" s="2"/>
      <c r="F55" s="32"/>
      <c r="H55" s="32"/>
      <c r="J55" s="32"/>
    </row>
    <row r="56" spans="1:10" x14ac:dyDescent="0.6">
      <c r="A56" s="2"/>
      <c r="B56" s="2"/>
      <c r="C56" s="2"/>
      <c r="D56" s="2"/>
      <c r="F56" s="32"/>
      <c r="H56" s="32"/>
      <c r="J56" s="32"/>
    </row>
    <row r="57" spans="1:10" x14ac:dyDescent="0.6">
      <c r="A57" s="2"/>
      <c r="B57" s="2"/>
      <c r="C57" s="2"/>
      <c r="D57" s="2"/>
      <c r="F57" s="32"/>
      <c r="H57" s="32"/>
      <c r="J57" s="32"/>
    </row>
    <row r="58" spans="1:10" x14ac:dyDescent="0.6">
      <c r="A58" s="2"/>
      <c r="B58" s="2"/>
      <c r="C58" s="2"/>
      <c r="D58" s="2"/>
      <c r="F58" s="32"/>
      <c r="H58" s="32"/>
      <c r="J58" s="32"/>
    </row>
    <row r="59" spans="1:10" x14ac:dyDescent="0.6">
      <c r="A59" s="2"/>
      <c r="B59" s="2"/>
      <c r="C59" s="2"/>
      <c r="D59" s="2"/>
      <c r="F59" s="32"/>
      <c r="H59" s="32"/>
      <c r="J59" s="32"/>
    </row>
    <row r="60" spans="1:10" x14ac:dyDescent="0.6">
      <c r="A60" s="2"/>
      <c r="B60" s="2"/>
      <c r="C60" s="2"/>
      <c r="D60" s="2"/>
      <c r="F60" s="32"/>
      <c r="H60" s="32"/>
      <c r="J60" s="32"/>
    </row>
    <row r="61" spans="1:10" x14ac:dyDescent="0.6">
      <c r="A61" s="2"/>
      <c r="B61" s="2"/>
      <c r="C61" s="2"/>
      <c r="D61" s="2"/>
      <c r="F61" s="32"/>
      <c r="H61" s="32"/>
      <c r="J61" s="32"/>
    </row>
    <row r="62" spans="1:10" x14ac:dyDescent="0.6">
      <c r="A62" s="43"/>
      <c r="B62" s="43"/>
      <c r="C62" s="43"/>
      <c r="D62" s="43"/>
      <c r="F62" s="32"/>
      <c r="H62" s="32"/>
      <c r="J62" s="32"/>
    </row>
    <row r="63" spans="1:10" x14ac:dyDescent="0.6">
      <c r="A63" s="43"/>
      <c r="B63" s="43"/>
      <c r="C63" s="43"/>
      <c r="D63" s="43"/>
      <c r="F63" s="32"/>
      <c r="H63" s="32"/>
      <c r="J63" s="32"/>
    </row>
    <row r="64" spans="1:10" x14ac:dyDescent="0.6">
      <c r="A64" s="43"/>
      <c r="B64" s="43"/>
      <c r="C64" s="43"/>
      <c r="D64" s="43"/>
      <c r="F64" s="32"/>
      <c r="H64" s="32"/>
      <c r="J64" s="32"/>
    </row>
    <row r="65" spans="1:11" x14ac:dyDescent="0.6">
      <c r="A65" s="43"/>
      <c r="B65" s="43"/>
      <c r="C65" s="43"/>
      <c r="D65" s="43"/>
      <c r="F65" s="32"/>
      <c r="H65" s="32"/>
      <c r="J65" s="32"/>
    </row>
    <row r="66" spans="1:11" x14ac:dyDescent="0.6">
      <c r="A66" s="43"/>
      <c r="B66" s="43"/>
      <c r="C66" s="43"/>
      <c r="D66" s="43"/>
      <c r="F66" s="32"/>
      <c r="H66" s="32"/>
      <c r="J66" s="32"/>
    </row>
    <row r="67" spans="1:11" x14ac:dyDescent="0.6">
      <c r="A67" s="43"/>
      <c r="B67" s="43"/>
      <c r="C67" s="43"/>
      <c r="D67" s="43"/>
      <c r="F67" s="32"/>
      <c r="H67" s="32"/>
      <c r="J67" s="32"/>
    </row>
    <row r="68" spans="1:11" x14ac:dyDescent="0.6">
      <c r="A68" s="43"/>
      <c r="B68" s="43"/>
      <c r="C68" s="43"/>
      <c r="D68" s="43"/>
      <c r="F68" s="32"/>
      <c r="H68" s="32"/>
      <c r="J68" s="32"/>
    </row>
    <row r="69" spans="1:11" x14ac:dyDescent="0.6">
      <c r="A69" s="43"/>
      <c r="B69" s="43"/>
      <c r="C69" s="43"/>
      <c r="D69" s="43"/>
      <c r="F69" s="32"/>
      <c r="H69" s="32"/>
      <c r="J69" s="32"/>
    </row>
    <row r="70" spans="1:11" x14ac:dyDescent="0.6">
      <c r="A70" s="43"/>
      <c r="B70" s="43"/>
      <c r="C70" s="43"/>
      <c r="D70" s="43"/>
      <c r="F70" s="32"/>
      <c r="H70" s="32"/>
      <c r="J70" s="32"/>
    </row>
    <row r="71" spans="1:11" x14ac:dyDescent="0.6">
      <c r="A71" s="43"/>
      <c r="B71" s="43"/>
      <c r="C71" s="43"/>
      <c r="D71" s="43"/>
      <c r="F71" s="32"/>
      <c r="H71" s="32"/>
      <c r="J71" s="32"/>
    </row>
    <row r="72" spans="1:11" x14ac:dyDescent="0.6">
      <c r="A72" s="43"/>
      <c r="B72" s="43"/>
      <c r="C72" s="43"/>
      <c r="D72" s="43"/>
      <c r="F72" s="32"/>
      <c r="H72" s="32"/>
      <c r="J72" s="32"/>
    </row>
    <row r="73" spans="1:11" x14ac:dyDescent="0.6">
      <c r="A73" s="43"/>
      <c r="B73" s="43"/>
      <c r="C73" s="43"/>
      <c r="D73" s="43"/>
      <c r="F73" s="32"/>
      <c r="H73" s="32"/>
      <c r="J73" s="32"/>
    </row>
    <row r="74" spans="1:11" x14ac:dyDescent="0.6">
      <c r="A74" s="43"/>
      <c r="B74" s="43"/>
      <c r="C74" s="43"/>
      <c r="D74" s="43"/>
      <c r="E74" s="55"/>
      <c r="F74" s="56"/>
      <c r="G74" s="55"/>
      <c r="H74" s="56"/>
      <c r="I74" s="55"/>
      <c r="J74" s="56"/>
      <c r="K74" s="55"/>
    </row>
    <row r="75" spans="1:11" x14ac:dyDescent="0.6">
      <c r="A75" s="43"/>
      <c r="B75" s="43"/>
      <c r="C75" s="43"/>
      <c r="D75" s="43"/>
      <c r="E75" s="55"/>
      <c r="F75" s="56"/>
      <c r="G75" s="55"/>
      <c r="H75" s="56"/>
      <c r="I75" s="55"/>
      <c r="J75" s="56"/>
      <c r="K75" s="55"/>
    </row>
    <row r="76" spans="1:11" x14ac:dyDescent="0.6">
      <c r="A76" s="43"/>
      <c r="B76" s="43"/>
      <c r="C76" s="43"/>
      <c r="D76" s="43"/>
      <c r="E76" s="55"/>
      <c r="F76" s="56"/>
      <c r="G76" s="55"/>
      <c r="H76" s="56"/>
      <c r="I76" s="55"/>
      <c r="J76" s="56"/>
      <c r="K76" s="55"/>
    </row>
    <row r="77" spans="1:11" x14ac:dyDescent="0.6">
      <c r="A77" s="43"/>
      <c r="B77" s="43"/>
      <c r="C77" s="43"/>
      <c r="D77" s="43"/>
      <c r="E77" s="55"/>
      <c r="F77" s="56"/>
      <c r="G77" s="55"/>
      <c r="H77" s="56"/>
      <c r="I77" s="55"/>
      <c r="J77" s="56"/>
      <c r="K77" s="55"/>
    </row>
    <row r="78" spans="1:11" x14ac:dyDescent="0.6">
      <c r="A78" s="43"/>
      <c r="B78" s="43"/>
      <c r="C78" s="43"/>
      <c r="D78" s="43"/>
      <c r="E78" s="55"/>
      <c r="F78" s="56"/>
      <c r="G78" s="55"/>
      <c r="H78" s="56"/>
      <c r="I78" s="55"/>
      <c r="J78" s="56"/>
      <c r="K78" s="55"/>
    </row>
    <row r="79" spans="1:11" x14ac:dyDescent="0.6">
      <c r="A79" s="43"/>
      <c r="B79" s="43"/>
      <c r="C79" s="43"/>
      <c r="D79" s="43"/>
      <c r="E79" s="55"/>
      <c r="F79" s="56"/>
      <c r="G79" s="55"/>
      <c r="H79" s="56"/>
      <c r="I79" s="55"/>
      <c r="J79" s="56"/>
      <c r="K79" s="55"/>
    </row>
    <row r="80" spans="1:11" x14ac:dyDescent="0.6">
      <c r="A80" s="43"/>
      <c r="B80" s="43"/>
      <c r="C80" s="43"/>
      <c r="D80" s="43"/>
      <c r="E80" s="55"/>
      <c r="F80" s="56"/>
      <c r="G80" s="55"/>
      <c r="H80" s="56"/>
      <c r="I80" s="55"/>
      <c r="J80" s="56"/>
      <c r="K80" s="55"/>
    </row>
    <row r="81" spans="1:11" x14ac:dyDescent="0.6">
      <c r="A81" s="43"/>
      <c r="B81" s="43"/>
      <c r="C81" s="43"/>
      <c r="D81" s="43"/>
      <c r="E81" s="55"/>
      <c r="F81" s="56"/>
      <c r="G81" s="55"/>
      <c r="H81" s="56"/>
      <c r="I81" s="55"/>
      <c r="J81" s="56"/>
      <c r="K81" s="55"/>
    </row>
    <row r="82" spans="1:11" x14ac:dyDescent="0.6">
      <c r="A82" s="43"/>
      <c r="B82" s="43"/>
      <c r="C82" s="43"/>
      <c r="D82" s="43"/>
      <c r="E82" s="55"/>
      <c r="F82" s="56"/>
      <c r="G82" s="55"/>
      <c r="H82" s="56"/>
      <c r="I82" s="55"/>
      <c r="J82" s="56"/>
      <c r="K82" s="55"/>
    </row>
    <row r="83" spans="1:11" x14ac:dyDescent="0.6">
      <c r="A83" s="43"/>
      <c r="B83" s="43"/>
      <c r="C83" s="43"/>
      <c r="D83" s="43"/>
      <c r="E83" s="55"/>
      <c r="F83" s="56"/>
      <c r="G83" s="55"/>
      <c r="H83" s="56"/>
      <c r="I83" s="55"/>
      <c r="J83" s="56"/>
      <c r="K83" s="55"/>
    </row>
    <row r="84" spans="1:11" x14ac:dyDescent="0.6">
      <c r="A84" s="43"/>
      <c r="B84" s="43"/>
      <c r="C84" s="43"/>
      <c r="D84" s="43"/>
      <c r="E84" s="55"/>
      <c r="F84" s="56"/>
      <c r="G84" s="55"/>
      <c r="H84" s="56"/>
      <c r="I84" s="55"/>
      <c r="J84" s="56"/>
      <c r="K84" s="55"/>
    </row>
  </sheetData>
  <sheetProtection formatCells="0" formatColumns="0" formatRows="0" insertColumns="0" insertRows="0" insertHyperlinks="0" deleteColumns="0" deleteRows="0" sort="0" autoFilter="0" pivotTables="0"/>
  <mergeCells count="5">
    <mergeCell ref="A1:K1"/>
    <mergeCell ref="A2:K2"/>
    <mergeCell ref="A3:K3"/>
    <mergeCell ref="E5:G5"/>
    <mergeCell ref="I5:K5"/>
  </mergeCells>
  <pageMargins left="0.66929133858267698" right="0.196850393700787" top="0.66929133858267698" bottom="0.25" header="0.39370078740157499" footer="0.25"/>
  <pageSetup paperSize="9" scale="68" firstPageNumber="8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&amp;Lหมายเหตุประกอบงบการเงินเป็นส่วนหนึ่งของงบการเงินนี้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1:AH73"/>
  <sheetViews>
    <sheetView view="pageBreakPreview" topLeftCell="H39" zoomScale="70" zoomScaleNormal="70" zoomScaleSheetLayoutView="70" workbookViewId="0">
      <selection activeCell="G18" sqref="G18"/>
    </sheetView>
  </sheetViews>
  <sheetFormatPr defaultColWidth="9.21875" defaultRowHeight="23.4" x14ac:dyDescent="0.6"/>
  <cols>
    <col min="1" max="1" width="3.21875" style="119" customWidth="1"/>
    <col min="2" max="2" width="3.5546875" style="119" customWidth="1"/>
    <col min="3" max="3" width="39.44140625" style="119" customWidth="1"/>
    <col min="4" max="4" width="9.21875" style="119" customWidth="1"/>
    <col min="5" max="5" width="17.21875" style="117" customWidth="1"/>
    <col min="6" max="6" width="1.21875" style="117" customWidth="1"/>
    <col min="7" max="7" width="18.21875" style="117" customWidth="1"/>
    <col min="8" max="8" width="1.21875" style="117" customWidth="1"/>
    <col min="9" max="9" width="19.44140625" style="117" bestFit="1" customWidth="1"/>
    <col min="10" max="10" width="1.44140625" style="117" customWidth="1"/>
    <col min="11" max="11" width="20.77734375" style="117" customWidth="1"/>
    <col min="12" max="12" width="1.44140625" style="117" customWidth="1"/>
    <col min="13" max="13" width="17.5546875" style="117" customWidth="1"/>
    <col min="14" max="14" width="1.44140625" style="117" customWidth="1"/>
    <col min="15" max="15" width="19" style="117" customWidth="1"/>
    <col min="16" max="16" width="1.44140625" style="117" customWidth="1"/>
    <col min="17" max="17" width="29.44140625" style="7" customWidth="1"/>
    <col min="18" max="18" width="1.44140625" style="7" customWidth="1"/>
    <col min="19" max="19" width="22.5546875" style="7" customWidth="1"/>
    <col min="20" max="20" width="1.44140625" style="7" customWidth="1"/>
    <col min="21" max="21" width="22.5546875" style="7" customWidth="1"/>
    <col min="22" max="22" width="1.44140625" style="117" customWidth="1"/>
    <col min="23" max="23" width="17.77734375" style="117" bestFit="1" customWidth="1"/>
    <col min="24" max="24" width="1.44140625" style="117" customWidth="1"/>
    <col min="25" max="25" width="17.44140625" style="117" bestFit="1" customWidth="1"/>
    <col min="26" max="26" width="1.44140625" style="117" customWidth="1"/>
    <col min="27" max="27" width="21.21875" style="117" customWidth="1"/>
    <col min="28" max="28" width="16.44140625" style="119" bestFit="1" customWidth="1"/>
    <col min="29" max="29" width="12.44140625" style="119" bestFit="1" customWidth="1"/>
    <col min="30" max="16384" width="9.21875" style="119"/>
  </cols>
  <sheetData>
    <row r="1" spans="1:34" s="19" customFormat="1" x14ac:dyDescent="0.6">
      <c r="A1" s="185" t="s">
        <v>0</v>
      </c>
      <c r="B1" s="185"/>
      <c r="C1" s="185"/>
      <c r="D1" s="185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  <c r="Y1" s="186"/>
      <c r="Z1" s="186"/>
      <c r="AA1" s="186"/>
    </row>
    <row r="2" spans="1:34" s="19" customFormat="1" x14ac:dyDescent="0.6">
      <c r="A2" s="186" t="s">
        <v>59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</row>
    <row r="3" spans="1:34" s="19" customFormat="1" x14ac:dyDescent="0.6">
      <c r="A3" s="185" t="str">
        <f>+'PL 12m'!A3:K3</f>
        <v>สำหรับปี สิ้นสุดวันที่ 31 ธันวาคม 2565</v>
      </c>
      <c r="B3" s="185"/>
      <c r="C3" s="185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186"/>
      <c r="T3" s="186"/>
      <c r="U3" s="186"/>
      <c r="V3" s="186"/>
      <c r="W3" s="186"/>
      <c r="X3" s="186"/>
      <c r="Y3" s="186"/>
      <c r="Z3" s="186"/>
      <c r="AA3" s="186"/>
    </row>
    <row r="4" spans="1:34" s="19" customFormat="1" x14ac:dyDescent="0.6">
      <c r="A4" s="185" t="s">
        <v>2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</row>
    <row r="5" spans="1:34" s="19" customFormat="1" hidden="1" x14ac:dyDescent="0.6">
      <c r="A5" s="115"/>
      <c r="B5" s="115"/>
      <c r="C5" s="115"/>
      <c r="D5" s="115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58" t="s">
        <v>5</v>
      </c>
    </row>
    <row r="6" spans="1:34" s="19" customFormat="1" hidden="1" x14ac:dyDescent="0.6">
      <c r="A6" s="115"/>
      <c r="B6" s="115"/>
      <c r="C6" s="115"/>
      <c r="D6" s="115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58" t="s">
        <v>6</v>
      </c>
    </row>
    <row r="7" spans="1:34" s="19" customFormat="1" x14ac:dyDescent="0.6">
      <c r="A7" s="115"/>
      <c r="B7" s="115"/>
      <c r="C7" s="115"/>
      <c r="D7" s="115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58" t="s">
        <v>155</v>
      </c>
    </row>
    <row r="8" spans="1:34" s="9" customFormat="1" x14ac:dyDescent="0.6">
      <c r="A8" s="20"/>
      <c r="B8" s="20"/>
      <c r="C8" s="20"/>
      <c r="D8" s="20"/>
      <c r="E8" s="114" t="s">
        <v>60</v>
      </c>
      <c r="F8" s="59"/>
      <c r="G8" s="114" t="s">
        <v>61</v>
      </c>
      <c r="H8" s="59"/>
      <c r="I8" s="187" t="s">
        <v>34</v>
      </c>
      <c r="J8" s="187"/>
      <c r="K8" s="187"/>
      <c r="L8" s="187"/>
      <c r="M8" s="187"/>
      <c r="N8" s="114"/>
      <c r="O8" s="114" t="s">
        <v>160</v>
      </c>
      <c r="P8" s="59"/>
      <c r="Q8" s="189" t="s">
        <v>39</v>
      </c>
      <c r="R8" s="189"/>
      <c r="S8" s="189"/>
      <c r="T8" s="189"/>
      <c r="U8" s="189"/>
      <c r="V8" s="59"/>
      <c r="W8" s="114" t="s">
        <v>41</v>
      </c>
      <c r="X8" s="59"/>
      <c r="Y8" s="114" t="s">
        <v>62</v>
      </c>
      <c r="Z8" s="59"/>
      <c r="AA8" s="183" t="s">
        <v>58</v>
      </c>
    </row>
    <row r="9" spans="1:34" s="9" customFormat="1" x14ac:dyDescent="0.6">
      <c r="E9" s="27" t="s">
        <v>63</v>
      </c>
      <c r="F9" s="27"/>
      <c r="G9" s="27" t="s">
        <v>64</v>
      </c>
      <c r="H9" s="27"/>
      <c r="I9" s="188"/>
      <c r="J9" s="188"/>
      <c r="K9" s="188"/>
      <c r="L9" s="188"/>
      <c r="M9" s="188"/>
      <c r="N9" s="132"/>
      <c r="O9" s="27"/>
      <c r="P9" s="27"/>
      <c r="Q9" s="173" t="s">
        <v>185</v>
      </c>
      <c r="R9" s="172"/>
      <c r="S9" s="172"/>
      <c r="T9" s="172"/>
      <c r="U9" s="172"/>
      <c r="V9" s="27"/>
      <c r="W9" s="27" t="s">
        <v>65</v>
      </c>
      <c r="X9" s="27"/>
      <c r="Y9" s="27" t="s">
        <v>66</v>
      </c>
      <c r="Z9" s="27"/>
      <c r="AA9" s="184"/>
    </row>
    <row r="10" spans="1:34" s="9" customFormat="1" ht="23.25" customHeight="1" x14ac:dyDescent="0.6">
      <c r="E10" s="27"/>
      <c r="F10" s="27"/>
      <c r="G10" s="27"/>
      <c r="H10" s="27"/>
      <c r="I10" s="59" t="s">
        <v>67</v>
      </c>
      <c r="J10" s="59"/>
      <c r="K10" s="59" t="s">
        <v>67</v>
      </c>
      <c r="L10" s="59"/>
      <c r="M10" s="59" t="s">
        <v>68</v>
      </c>
      <c r="N10" s="27"/>
      <c r="O10" s="27"/>
      <c r="P10" s="27"/>
      <c r="Q10" s="27" t="s">
        <v>186</v>
      </c>
      <c r="R10" s="27"/>
      <c r="S10" s="27" t="s">
        <v>69</v>
      </c>
      <c r="T10" s="27"/>
      <c r="U10" s="27" t="s">
        <v>58</v>
      </c>
      <c r="V10" s="27"/>
      <c r="W10" s="27"/>
      <c r="X10" s="27"/>
      <c r="Y10" s="27"/>
      <c r="Z10" s="27"/>
      <c r="AA10" s="27"/>
    </row>
    <row r="11" spans="1:34" s="9" customFormat="1" ht="23.25" customHeight="1" x14ac:dyDescent="0.6">
      <c r="E11" s="27"/>
      <c r="F11" s="27"/>
      <c r="G11" s="27"/>
      <c r="H11" s="27"/>
      <c r="I11" s="27" t="s">
        <v>70</v>
      </c>
      <c r="J11" s="27"/>
      <c r="K11" s="27" t="s">
        <v>158</v>
      </c>
      <c r="L11" s="27"/>
      <c r="M11" s="27"/>
      <c r="N11" s="27"/>
      <c r="O11" s="27"/>
      <c r="P11" s="27"/>
      <c r="Q11" s="27" t="s">
        <v>187</v>
      </c>
      <c r="R11" s="27"/>
      <c r="S11" s="27" t="s">
        <v>71</v>
      </c>
      <c r="T11" s="27"/>
      <c r="U11" s="27" t="s">
        <v>142</v>
      </c>
      <c r="V11" s="27"/>
      <c r="W11" s="27"/>
      <c r="X11" s="27"/>
      <c r="Y11" s="27"/>
      <c r="Z11" s="27"/>
      <c r="AA11" s="27"/>
    </row>
    <row r="12" spans="1:34" s="9" customFormat="1" ht="23.25" customHeight="1" x14ac:dyDescent="0.6"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 t="s">
        <v>188</v>
      </c>
      <c r="R12" s="27"/>
      <c r="S12" s="27"/>
      <c r="T12" s="27"/>
      <c r="U12" s="27" t="s">
        <v>143</v>
      </c>
      <c r="V12" s="27"/>
      <c r="W12" s="27"/>
      <c r="X12" s="27"/>
      <c r="Y12" s="27"/>
      <c r="Z12" s="27"/>
      <c r="AA12" s="27"/>
    </row>
    <row r="13" spans="1:34" s="9" customFormat="1" x14ac:dyDescent="0.6">
      <c r="A13" s="22"/>
      <c r="B13" s="22"/>
      <c r="C13" s="22"/>
      <c r="D13" s="23" t="s">
        <v>4</v>
      </c>
      <c r="E13" s="57"/>
      <c r="F13" s="57"/>
      <c r="G13" s="57"/>
      <c r="H13" s="57"/>
      <c r="I13" s="22"/>
      <c r="J13" s="57"/>
      <c r="K13" s="57"/>
      <c r="L13" s="57"/>
      <c r="M13" s="57"/>
      <c r="N13" s="57"/>
      <c r="O13" s="57"/>
      <c r="P13" s="57"/>
      <c r="Q13" s="57" t="s">
        <v>189</v>
      </c>
      <c r="R13" s="57"/>
      <c r="S13" s="22"/>
      <c r="T13" s="57"/>
      <c r="U13" s="57"/>
      <c r="V13" s="57"/>
      <c r="W13" s="57"/>
      <c r="X13" s="57"/>
      <c r="Y13" s="57"/>
      <c r="Z13" s="57"/>
      <c r="AA13" s="57"/>
    </row>
    <row r="14" spans="1:34" s="9" customFormat="1" ht="12.75" customHeight="1" x14ac:dyDescent="0.6">
      <c r="D14" s="21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</row>
    <row r="15" spans="1:34" s="165" customFormat="1" x14ac:dyDescent="0.6">
      <c r="A15" s="164" t="s">
        <v>184</v>
      </c>
      <c r="E15" s="156">
        <v>300000000</v>
      </c>
      <c r="F15" s="156"/>
      <c r="G15" s="156">
        <v>1092894156.6300001</v>
      </c>
      <c r="H15" s="156"/>
      <c r="I15" s="156">
        <v>29999999.999999996</v>
      </c>
      <c r="J15" s="156"/>
      <c r="K15" s="156">
        <v>21676000</v>
      </c>
      <c r="L15" s="156"/>
      <c r="M15" s="156">
        <v>772255460.73000002</v>
      </c>
      <c r="N15" s="156"/>
      <c r="O15" s="156">
        <v>-21676000</v>
      </c>
      <c r="P15" s="156"/>
      <c r="Q15" s="156">
        <v>114013625.78</v>
      </c>
      <c r="R15" s="156"/>
      <c r="S15" s="156">
        <v>-353682491.57000005</v>
      </c>
      <c r="T15" s="156"/>
      <c r="U15" s="156">
        <v>-239668865.79000005</v>
      </c>
      <c r="V15" s="156"/>
      <c r="W15" s="156">
        <v>1955480751.5700002</v>
      </c>
      <c r="X15" s="156"/>
      <c r="Y15" s="156">
        <v>9473052.5500000007</v>
      </c>
      <c r="Z15" s="156"/>
      <c r="AA15" s="156">
        <v>1964953804.1199999</v>
      </c>
      <c r="AH15" s="169"/>
    </row>
    <row r="16" spans="1:34" s="9" customFormat="1" x14ac:dyDescent="0.6">
      <c r="A16" s="26" t="s">
        <v>223</v>
      </c>
      <c r="B16" s="26"/>
      <c r="C16" s="26"/>
      <c r="E16" s="63"/>
      <c r="F16" s="61"/>
      <c r="G16" s="61"/>
      <c r="H16" s="61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H16" s="25"/>
    </row>
    <row r="17" spans="1:34" s="9" customFormat="1" x14ac:dyDescent="0.6">
      <c r="B17" s="9" t="s">
        <v>157</v>
      </c>
      <c r="E17" s="61">
        <v>0</v>
      </c>
      <c r="F17" s="61"/>
      <c r="G17" s="61">
        <v>0</v>
      </c>
      <c r="H17" s="61"/>
      <c r="I17" s="61">
        <v>0</v>
      </c>
      <c r="J17" s="61"/>
      <c r="K17" s="61">
        <v>0</v>
      </c>
      <c r="L17" s="61"/>
      <c r="M17" s="61">
        <f>+'PL 12m'!E34</f>
        <v>1029225895.8287849</v>
      </c>
      <c r="N17" s="61"/>
      <c r="O17" s="61">
        <v>0</v>
      </c>
      <c r="P17" s="61"/>
      <c r="Q17" s="61">
        <v>0</v>
      </c>
      <c r="R17" s="61"/>
      <c r="S17" s="61">
        <v>0</v>
      </c>
      <c r="T17" s="61"/>
      <c r="U17" s="63">
        <f>SUM(Q17:S17)</f>
        <v>0</v>
      </c>
      <c r="V17" s="61"/>
      <c r="W17" s="61">
        <f>SUM(E17:S17)</f>
        <v>1029225895.8287849</v>
      </c>
      <c r="X17" s="61"/>
      <c r="Y17" s="61">
        <f>+'PL 12m'!E35</f>
        <v>4448607.6999999993</v>
      </c>
      <c r="Z17" s="61"/>
      <c r="AA17" s="61">
        <f>+W17+Y17</f>
        <v>1033674503.528785</v>
      </c>
      <c r="AB17" s="7"/>
      <c r="AH17" s="25"/>
    </row>
    <row r="18" spans="1:34" s="134" customFormat="1" x14ac:dyDescent="0.6">
      <c r="B18" s="9" t="s">
        <v>211</v>
      </c>
      <c r="C18" s="9"/>
      <c r="E18" s="149">
        <v>0</v>
      </c>
      <c r="F18" s="149"/>
      <c r="G18" s="149">
        <v>0</v>
      </c>
      <c r="H18" s="149"/>
      <c r="I18" s="149">
        <v>0</v>
      </c>
      <c r="J18" s="149"/>
      <c r="K18" s="149">
        <v>0</v>
      </c>
      <c r="L18" s="149"/>
      <c r="M18" s="149">
        <f>'PL 12m'!E27-Y18</f>
        <v>6580982.0900000017</v>
      </c>
      <c r="N18" s="149"/>
      <c r="O18" s="149">
        <v>0</v>
      </c>
      <c r="P18" s="149"/>
      <c r="Q18" s="149">
        <f>+'PL 12m'!E25</f>
        <v>149300536.56999999</v>
      </c>
      <c r="R18" s="149"/>
      <c r="S18" s="149">
        <v>0</v>
      </c>
      <c r="T18" s="149"/>
      <c r="U18" s="149">
        <f>SUM(Q18:S18)</f>
        <v>149300536.56999999</v>
      </c>
      <c r="V18" s="149"/>
      <c r="W18" s="149">
        <f>SUM(E18:S18)</f>
        <v>155881518.66</v>
      </c>
      <c r="X18" s="149"/>
      <c r="Y18" s="149">
        <v>-6561.82</v>
      </c>
      <c r="Z18" s="149"/>
      <c r="AA18" s="149">
        <f>+W18+Y18</f>
        <v>155874956.84</v>
      </c>
      <c r="AH18" s="135"/>
    </row>
    <row r="19" spans="1:34" s="9" customFormat="1" x14ac:dyDescent="0.6">
      <c r="B19" s="9" t="s">
        <v>190</v>
      </c>
      <c r="D19" s="24"/>
      <c r="E19" s="61">
        <v>0</v>
      </c>
      <c r="F19" s="61"/>
      <c r="G19" s="61">
        <v>0</v>
      </c>
      <c r="H19" s="61"/>
      <c r="I19" s="61">
        <v>0</v>
      </c>
      <c r="J19" s="61"/>
      <c r="K19" s="61">
        <v>0</v>
      </c>
      <c r="L19" s="61"/>
      <c r="M19" s="61">
        <v>7952003.9499999993</v>
      </c>
      <c r="N19" s="61"/>
      <c r="O19" s="61">
        <v>0</v>
      </c>
      <c r="P19" s="61"/>
      <c r="Q19" s="61">
        <f>-M19</f>
        <v>-7952003.9499999993</v>
      </c>
      <c r="R19" s="61"/>
      <c r="S19" s="61">
        <v>0</v>
      </c>
      <c r="T19" s="61"/>
      <c r="U19" s="61">
        <f>SUM(Q19:S19)</f>
        <v>-7952003.9499999993</v>
      </c>
      <c r="V19" s="61"/>
      <c r="W19" s="61">
        <f>SUM(E19:O19,U19)</f>
        <v>0</v>
      </c>
      <c r="X19" s="61"/>
      <c r="Y19" s="61">
        <v>0</v>
      </c>
      <c r="Z19" s="61"/>
      <c r="AA19" s="61">
        <f>+W19+Y19</f>
        <v>0</v>
      </c>
      <c r="AH19" s="25"/>
    </row>
    <row r="20" spans="1:34" s="9" customFormat="1" x14ac:dyDescent="0.6">
      <c r="B20" s="9" t="s">
        <v>191</v>
      </c>
      <c r="D20" s="24">
        <v>13</v>
      </c>
      <c r="E20" s="61">
        <v>0</v>
      </c>
      <c r="F20" s="61"/>
      <c r="G20" s="61">
        <v>0</v>
      </c>
      <c r="H20" s="61"/>
      <c r="I20" s="61">
        <v>0</v>
      </c>
      <c r="J20" s="61"/>
      <c r="K20" s="61">
        <v>0</v>
      </c>
      <c r="L20" s="61"/>
      <c r="M20" s="61">
        <v>0</v>
      </c>
      <c r="N20" s="61"/>
      <c r="O20" s="61">
        <v>0</v>
      </c>
      <c r="P20" s="61"/>
      <c r="Q20" s="61">
        <v>0</v>
      </c>
      <c r="R20" s="61"/>
      <c r="S20" s="61">
        <v>0</v>
      </c>
      <c r="T20" s="61"/>
      <c r="U20" s="61">
        <f t="shared" ref="U20:U23" si="0">SUM(Q20:S20)</f>
        <v>0</v>
      </c>
      <c r="V20" s="61"/>
      <c r="W20" s="61">
        <f>SUM(E20:O20,U20)</f>
        <v>0</v>
      </c>
      <c r="X20" s="61"/>
      <c r="Y20" s="61">
        <v>69754000</v>
      </c>
      <c r="Z20" s="61"/>
      <c r="AA20" s="61">
        <f t="shared" ref="AA20:AA22" si="1">+W20+Y20</f>
        <v>69754000</v>
      </c>
      <c r="AH20" s="25"/>
    </row>
    <row r="21" spans="1:34" s="9" customFormat="1" x14ac:dyDescent="0.6">
      <c r="B21" s="9" t="s">
        <v>192</v>
      </c>
      <c r="D21" s="24">
        <v>13</v>
      </c>
      <c r="E21" s="61">
        <v>0</v>
      </c>
      <c r="F21" s="61"/>
      <c r="G21" s="61">
        <v>0</v>
      </c>
      <c r="H21" s="61"/>
      <c r="I21" s="61">
        <v>0</v>
      </c>
      <c r="J21" s="61"/>
      <c r="K21" s="61">
        <v>0</v>
      </c>
      <c r="L21" s="61"/>
      <c r="M21" s="61">
        <v>0</v>
      </c>
      <c r="N21" s="61"/>
      <c r="O21" s="61">
        <v>0</v>
      </c>
      <c r="P21" s="61"/>
      <c r="Q21" s="61">
        <v>0</v>
      </c>
      <c r="R21" s="61"/>
      <c r="S21" s="61"/>
      <c r="T21" s="61"/>
      <c r="U21" s="61">
        <f t="shared" si="0"/>
        <v>0</v>
      </c>
      <c r="V21" s="61"/>
      <c r="W21" s="61">
        <f t="shared" ref="W21:W23" si="2">SUM(E21:O21,U21)</f>
        <v>0</v>
      </c>
      <c r="X21" s="61"/>
      <c r="Y21" s="61">
        <f>-1367502-1398</f>
        <v>-1368900</v>
      </c>
      <c r="Z21" s="61"/>
      <c r="AA21" s="61">
        <f>+W21+Y21</f>
        <v>-1368900</v>
      </c>
      <c r="AB21" s="175"/>
      <c r="AC21" s="45"/>
      <c r="AH21" s="25"/>
    </row>
    <row r="22" spans="1:34" s="9" customFormat="1" x14ac:dyDescent="0.6">
      <c r="B22" s="9" t="s">
        <v>193</v>
      </c>
      <c r="D22" s="24"/>
      <c r="E22" s="61">
        <v>0</v>
      </c>
      <c r="F22" s="61"/>
      <c r="G22" s="61">
        <v>0</v>
      </c>
      <c r="H22" s="61"/>
      <c r="I22" s="61">
        <v>0</v>
      </c>
      <c r="J22" s="61"/>
      <c r="K22" s="61">
        <v>0</v>
      </c>
      <c r="L22" s="61"/>
      <c r="M22" s="61">
        <v>0</v>
      </c>
      <c r="N22" s="61"/>
      <c r="O22" s="61">
        <v>0</v>
      </c>
      <c r="P22" s="61"/>
      <c r="Q22" s="61">
        <v>0</v>
      </c>
      <c r="R22" s="61"/>
      <c r="S22" s="61">
        <v>363491.19</v>
      </c>
      <c r="T22" s="61"/>
      <c r="U22" s="61">
        <f t="shared" si="0"/>
        <v>363491.19</v>
      </c>
      <c r="V22" s="61"/>
      <c r="W22" s="61">
        <f t="shared" si="2"/>
        <v>363491.19</v>
      </c>
      <c r="X22" s="61"/>
      <c r="Y22" s="61">
        <v>-363491.19</v>
      </c>
      <c r="Z22" s="61"/>
      <c r="AA22" s="61">
        <f t="shared" si="1"/>
        <v>0</v>
      </c>
      <c r="AH22" s="25"/>
    </row>
    <row r="23" spans="1:34" s="9" customFormat="1" x14ac:dyDescent="0.6">
      <c r="B23" s="9" t="s">
        <v>72</v>
      </c>
      <c r="D23" s="24">
        <v>27</v>
      </c>
      <c r="E23" s="61">
        <v>0</v>
      </c>
      <c r="F23" s="61"/>
      <c r="G23" s="61">
        <v>0</v>
      </c>
      <c r="H23" s="61"/>
      <c r="I23" s="61">
        <v>0</v>
      </c>
      <c r="J23" s="61"/>
      <c r="K23" s="61">
        <v>0</v>
      </c>
      <c r="L23" s="61"/>
      <c r="M23" s="61">
        <v>-898108500</v>
      </c>
      <c r="N23" s="61"/>
      <c r="O23" s="61">
        <v>0</v>
      </c>
      <c r="P23" s="61"/>
      <c r="Q23" s="61">
        <v>0</v>
      </c>
      <c r="R23" s="61"/>
      <c r="S23" s="61">
        <v>0</v>
      </c>
      <c r="T23" s="61"/>
      <c r="U23" s="61">
        <f t="shared" si="0"/>
        <v>0</v>
      </c>
      <c r="V23" s="61"/>
      <c r="W23" s="61">
        <f t="shared" si="2"/>
        <v>-898108500</v>
      </c>
      <c r="X23" s="61"/>
      <c r="Y23" s="61">
        <v>0</v>
      </c>
      <c r="Z23" s="61"/>
      <c r="AA23" s="61">
        <f>+W23+Y23</f>
        <v>-898108500</v>
      </c>
      <c r="AH23" s="25"/>
    </row>
    <row r="24" spans="1:34" s="9" customFormat="1" hidden="1" x14ac:dyDescent="0.6">
      <c r="A24" s="26" t="s">
        <v>73</v>
      </c>
      <c r="C24" s="26"/>
      <c r="E24" s="63"/>
      <c r="F24" s="61"/>
      <c r="G24" s="63"/>
      <c r="H24" s="61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H24" s="25"/>
    </row>
    <row r="25" spans="1:34" s="9" customFormat="1" hidden="1" x14ac:dyDescent="0.6">
      <c r="B25" s="26" t="s">
        <v>74</v>
      </c>
      <c r="E25" s="63"/>
      <c r="F25" s="61"/>
      <c r="G25" s="63"/>
      <c r="H25" s="61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H25" s="25"/>
    </row>
    <row r="26" spans="1:34" s="9" customFormat="1" hidden="1" x14ac:dyDescent="0.6">
      <c r="B26" s="26"/>
      <c r="C26" s="9" t="s">
        <v>107</v>
      </c>
      <c r="E26" s="63"/>
      <c r="F26" s="61"/>
      <c r="G26" s="63"/>
      <c r="H26" s="61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H26" s="25"/>
    </row>
    <row r="27" spans="1:34" s="9" customFormat="1" hidden="1" x14ac:dyDescent="0.6">
      <c r="B27" s="26"/>
      <c r="C27" s="9" t="s">
        <v>76</v>
      </c>
      <c r="D27" s="24"/>
      <c r="E27" s="151">
        <v>0</v>
      </c>
      <c r="F27" s="61"/>
      <c r="G27" s="151">
        <v>0</v>
      </c>
      <c r="H27" s="61"/>
      <c r="I27" s="151">
        <v>0</v>
      </c>
      <c r="J27" s="61"/>
      <c r="K27" s="151">
        <v>0</v>
      </c>
      <c r="L27" s="61"/>
      <c r="M27" s="151">
        <v>0</v>
      </c>
      <c r="N27" s="61"/>
      <c r="O27" s="151">
        <v>0</v>
      </c>
      <c r="P27" s="61"/>
      <c r="Q27" s="151">
        <v>0</v>
      </c>
      <c r="R27" s="61"/>
      <c r="S27" s="151">
        <v>0</v>
      </c>
      <c r="T27" s="61"/>
      <c r="U27" s="151">
        <v>0</v>
      </c>
      <c r="V27" s="61"/>
      <c r="W27" s="151">
        <f>SUM(E27:S27)</f>
        <v>0</v>
      </c>
      <c r="X27" s="61"/>
      <c r="Y27" s="151">
        <v>0</v>
      </c>
      <c r="Z27" s="61"/>
      <c r="AA27" s="151">
        <f>+W27+Y27</f>
        <v>0</v>
      </c>
      <c r="AH27" s="25"/>
    </row>
    <row r="28" spans="1:34" s="9" customFormat="1" hidden="1" x14ac:dyDescent="0.6">
      <c r="B28" s="26" t="s">
        <v>77</v>
      </c>
      <c r="C28" s="26"/>
      <c r="E28" s="63"/>
      <c r="F28" s="61"/>
      <c r="G28" s="63"/>
      <c r="H28" s="61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H28" s="25"/>
    </row>
    <row r="29" spans="1:34" s="9" customFormat="1" hidden="1" x14ac:dyDescent="0.6">
      <c r="B29" s="26"/>
      <c r="C29" s="26" t="s">
        <v>78</v>
      </c>
      <c r="E29" s="63">
        <f>SUM(E27)</f>
        <v>0</v>
      </c>
      <c r="F29" s="61"/>
      <c r="G29" s="63">
        <f>SUM(G27)</f>
        <v>0</v>
      </c>
      <c r="H29" s="61"/>
      <c r="I29" s="63">
        <f>SUM(I27)</f>
        <v>0</v>
      </c>
      <c r="J29" s="63"/>
      <c r="K29" s="63">
        <f>SUM(K27)</f>
        <v>0</v>
      </c>
      <c r="L29" s="63"/>
      <c r="M29" s="63">
        <f>SUM(M27)</f>
        <v>0</v>
      </c>
      <c r="N29" s="63"/>
      <c r="O29" s="63">
        <f>SUM(O27)</f>
        <v>0</v>
      </c>
      <c r="P29" s="63"/>
      <c r="Q29" s="63">
        <f>SUM(Q27)</f>
        <v>0</v>
      </c>
      <c r="R29" s="63"/>
      <c r="S29" s="63">
        <f>SUM(S27)</f>
        <v>0</v>
      </c>
      <c r="T29" s="63"/>
      <c r="U29" s="63">
        <f>SUM(U27)</f>
        <v>0</v>
      </c>
      <c r="V29" s="63"/>
      <c r="W29" s="63">
        <f>SUM(W27)</f>
        <v>0</v>
      </c>
      <c r="X29" s="63"/>
      <c r="Y29" s="63">
        <f>SUM(Y27)</f>
        <v>0</v>
      </c>
      <c r="Z29" s="63"/>
      <c r="AA29" s="63">
        <f>SUM(AA27)</f>
        <v>0</v>
      </c>
      <c r="AH29" s="25"/>
    </row>
    <row r="30" spans="1:34" s="9" customFormat="1" x14ac:dyDescent="0.6">
      <c r="B30" s="26" t="s">
        <v>224</v>
      </c>
      <c r="C30" s="29"/>
      <c r="E30" s="150">
        <f>SUM(E17:E23)</f>
        <v>0</v>
      </c>
      <c r="F30" s="61"/>
      <c r="G30" s="150">
        <f>SUM(G17:G23)</f>
        <v>0</v>
      </c>
      <c r="H30" s="61"/>
      <c r="I30" s="150">
        <f>SUM(I17:I23)</f>
        <v>0</v>
      </c>
      <c r="J30" s="63"/>
      <c r="K30" s="150">
        <f>SUM(K17:K23)</f>
        <v>0</v>
      </c>
      <c r="L30" s="63"/>
      <c r="M30" s="150">
        <f>SUM(M17:M23)</f>
        <v>145650381.86878502</v>
      </c>
      <c r="N30" s="63"/>
      <c r="O30" s="150">
        <f>SUM(O17:O23)</f>
        <v>0</v>
      </c>
      <c r="P30" s="63"/>
      <c r="Q30" s="150">
        <f>SUM(Q17:Q23)</f>
        <v>141348532.62</v>
      </c>
      <c r="R30" s="63"/>
      <c r="S30" s="150">
        <f>SUM(S17:S23)</f>
        <v>363491.19</v>
      </c>
      <c r="T30" s="63"/>
      <c r="U30" s="150">
        <f>SUM(U17:U23)</f>
        <v>141712023.81</v>
      </c>
      <c r="V30" s="63"/>
      <c r="W30" s="150">
        <f>SUM(W17:W23)</f>
        <v>287362405.67878509</v>
      </c>
      <c r="X30" s="63"/>
      <c r="Y30" s="150">
        <f>SUM(Y17:Y23)</f>
        <v>72463654.689999998</v>
      </c>
      <c r="Z30" s="63"/>
      <c r="AA30" s="150">
        <f>SUM(AA17:AA23)</f>
        <v>359826060.3687849</v>
      </c>
      <c r="AH30" s="25"/>
    </row>
    <row r="31" spans="1:34" s="9" customFormat="1" ht="24" thickBot="1" x14ac:dyDescent="0.65">
      <c r="A31" s="26" t="s">
        <v>183</v>
      </c>
      <c r="B31" s="26"/>
      <c r="C31" s="26"/>
      <c r="E31" s="152">
        <f>E15+E30</f>
        <v>300000000</v>
      </c>
      <c r="F31" s="61"/>
      <c r="G31" s="152">
        <f>G15+G30</f>
        <v>1092894156.6300001</v>
      </c>
      <c r="H31" s="61"/>
      <c r="I31" s="152">
        <f>I15+I30</f>
        <v>29999999.999999996</v>
      </c>
      <c r="J31" s="63"/>
      <c r="K31" s="152">
        <f>K15+K30</f>
        <v>21676000</v>
      </c>
      <c r="L31" s="63"/>
      <c r="M31" s="152">
        <f>M15+M30</f>
        <v>917905842.59878504</v>
      </c>
      <c r="N31" s="63"/>
      <c r="O31" s="152">
        <f>O15+O30</f>
        <v>-21676000</v>
      </c>
      <c r="P31" s="63"/>
      <c r="Q31" s="152">
        <f>Q15+Q30</f>
        <v>255362158.40000001</v>
      </c>
      <c r="R31" s="63"/>
      <c r="S31" s="152">
        <f>S15+S30</f>
        <v>-353319000.38000005</v>
      </c>
      <c r="T31" s="63"/>
      <c r="U31" s="152">
        <f>U15+U30</f>
        <v>-97956841.980000049</v>
      </c>
      <c r="V31" s="63"/>
      <c r="W31" s="152">
        <f>W15+W30</f>
        <v>2242843157.248785</v>
      </c>
      <c r="X31" s="63"/>
      <c r="Y31" s="152">
        <f>Y15+Y30</f>
        <v>81936707.239999995</v>
      </c>
      <c r="Z31" s="63"/>
      <c r="AA31" s="152">
        <f>AA15+AA30</f>
        <v>2324779864.4887848</v>
      </c>
      <c r="AB31" s="3">
        <f>+AA31-BS!I80</f>
        <v>0</v>
      </c>
      <c r="AC31" s="30">
        <f>AA31-[1]BS!$L$76</f>
        <v>-3.7384033203125E-4</v>
      </c>
      <c r="AH31" s="25"/>
    </row>
    <row r="32" spans="1:34" ht="11.1" customHeight="1" thickTop="1" x14ac:dyDescent="0.6">
      <c r="A32" s="19"/>
      <c r="B32" s="26"/>
      <c r="C32" s="29"/>
      <c r="D32" s="9"/>
      <c r="E32" s="63"/>
      <c r="F32" s="61"/>
      <c r="G32" s="61"/>
      <c r="H32" s="61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H32" s="121"/>
    </row>
    <row r="33" spans="1:34" s="166" customFormat="1" x14ac:dyDescent="0.6">
      <c r="A33" s="164" t="s">
        <v>134</v>
      </c>
      <c r="B33" s="164"/>
      <c r="C33" s="164"/>
      <c r="D33" s="165"/>
      <c r="E33" s="156">
        <v>300000000</v>
      </c>
      <c r="F33" s="156"/>
      <c r="G33" s="156">
        <v>1092894156.6300001</v>
      </c>
      <c r="H33" s="156"/>
      <c r="I33" s="156">
        <v>29999999.999999996</v>
      </c>
      <c r="J33" s="156"/>
      <c r="K33" s="156">
        <v>0</v>
      </c>
      <c r="L33" s="156"/>
      <c r="M33" s="156">
        <v>426925757.23000002</v>
      </c>
      <c r="N33" s="156"/>
      <c r="O33" s="156">
        <v>0</v>
      </c>
      <c r="P33" s="156"/>
      <c r="Q33" s="156">
        <v>0</v>
      </c>
      <c r="R33" s="156"/>
      <c r="S33" s="156">
        <v>-353682491.57000005</v>
      </c>
      <c r="T33" s="156"/>
      <c r="U33" s="156">
        <f>SUM(Q33:S33)</f>
        <v>-353682491.57000005</v>
      </c>
      <c r="V33" s="156"/>
      <c r="W33" s="156">
        <f>SUM(E33:S33)</f>
        <v>1496137422.29</v>
      </c>
      <c r="X33" s="156"/>
      <c r="Y33" s="156">
        <v>5114156.57</v>
      </c>
      <c r="Z33" s="156"/>
      <c r="AA33" s="156">
        <f>SUM(W33:Y33)</f>
        <v>1501251578.8599999</v>
      </c>
      <c r="AC33" s="167"/>
      <c r="AH33" s="168"/>
    </row>
    <row r="34" spans="1:34" x14ac:dyDescent="0.6">
      <c r="A34" s="26" t="s">
        <v>223</v>
      </c>
      <c r="B34" s="26"/>
      <c r="C34" s="26"/>
      <c r="D34" s="9"/>
      <c r="E34" s="63"/>
      <c r="F34" s="61"/>
      <c r="G34" s="61"/>
      <c r="H34" s="61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1"/>
      <c r="X34" s="63"/>
      <c r="Y34" s="63"/>
      <c r="Z34" s="63"/>
      <c r="AA34" s="61"/>
      <c r="AH34" s="121"/>
    </row>
    <row r="35" spans="1:34" x14ac:dyDescent="0.6">
      <c r="A35" s="9"/>
      <c r="B35" s="9" t="s">
        <v>157</v>
      </c>
      <c r="C35" s="9"/>
      <c r="D35" s="9"/>
      <c r="E35" s="61">
        <v>0</v>
      </c>
      <c r="F35" s="61"/>
      <c r="G35" s="61">
        <v>0</v>
      </c>
      <c r="H35" s="61"/>
      <c r="I35" s="61">
        <v>0</v>
      </c>
      <c r="J35" s="61"/>
      <c r="K35" s="61">
        <v>0</v>
      </c>
      <c r="L35" s="61"/>
      <c r="M35" s="61">
        <f>+'PL 12m'!G34</f>
        <v>1011957785.9500002</v>
      </c>
      <c r="N35" s="61"/>
      <c r="O35" s="61">
        <v>0</v>
      </c>
      <c r="P35" s="61"/>
      <c r="Q35" s="61">
        <v>0</v>
      </c>
      <c r="R35" s="61"/>
      <c r="S35" s="61">
        <v>0</v>
      </c>
      <c r="T35" s="61"/>
      <c r="U35" s="61">
        <f>SUM(Q35:S35)</f>
        <v>0</v>
      </c>
      <c r="V35" s="61"/>
      <c r="W35" s="61">
        <f>SUM(E35:O35,U35)</f>
        <v>1011957785.9500002</v>
      </c>
      <c r="X35" s="61"/>
      <c r="Y35" s="61">
        <f>+'PL 12m'!G35</f>
        <v>4358976.4399999995</v>
      </c>
      <c r="Z35" s="61"/>
      <c r="AA35" s="61">
        <f>+W35+Y35</f>
        <v>1016316762.3900002</v>
      </c>
      <c r="AB35" s="117"/>
      <c r="AC35" s="122"/>
      <c r="AH35" s="121"/>
    </row>
    <row r="36" spans="1:34" x14ac:dyDescent="0.6">
      <c r="A36" s="9"/>
      <c r="B36" s="134" t="s">
        <v>213</v>
      </c>
      <c r="C36" s="9"/>
      <c r="D36" s="9"/>
      <c r="E36" s="61">
        <v>0</v>
      </c>
      <c r="F36" s="61"/>
      <c r="G36" s="61">
        <v>0</v>
      </c>
      <c r="H36" s="61"/>
      <c r="I36" s="61">
        <v>0</v>
      </c>
      <c r="J36" s="61"/>
      <c r="K36" s="61">
        <v>0</v>
      </c>
      <c r="L36" s="61"/>
      <c r="M36" s="61">
        <f>'PL 12m'!G27-Y36</f>
        <v>6667.55</v>
      </c>
      <c r="N36" s="61"/>
      <c r="O36" s="61">
        <v>0</v>
      </c>
      <c r="P36" s="61"/>
      <c r="Q36" s="61">
        <f>'PL 12m'!G25</f>
        <v>114013625.78</v>
      </c>
      <c r="R36" s="61"/>
      <c r="S36" s="61">
        <v>0</v>
      </c>
      <c r="T36" s="61"/>
      <c r="U36" s="61">
        <f t="shared" ref="U36" si="3">SUM(Q36:S36)</f>
        <v>114013625.78</v>
      </c>
      <c r="V36" s="61"/>
      <c r="W36" s="61">
        <f>SUM(E36:O36,U36)</f>
        <v>114020293.33</v>
      </c>
      <c r="X36" s="61"/>
      <c r="Y36" s="61">
        <v>-80.459999999999994</v>
      </c>
      <c r="Z36" s="61"/>
      <c r="AA36" s="61">
        <f>+W36+Y36</f>
        <v>114020212.87</v>
      </c>
      <c r="AH36" s="121"/>
    </row>
    <row r="37" spans="1:34" s="9" customFormat="1" x14ac:dyDescent="0.6">
      <c r="B37" s="134" t="s">
        <v>160</v>
      </c>
      <c r="D37" s="24">
        <v>26</v>
      </c>
      <c r="E37" s="61">
        <v>0</v>
      </c>
      <c r="F37" s="61"/>
      <c r="G37" s="61">
        <v>0</v>
      </c>
      <c r="H37" s="61"/>
      <c r="I37" s="61">
        <v>0</v>
      </c>
      <c r="J37" s="61"/>
      <c r="K37" s="61">
        <v>0</v>
      </c>
      <c r="L37" s="61"/>
      <c r="M37" s="61">
        <v>0</v>
      </c>
      <c r="N37" s="61"/>
      <c r="O37" s="61">
        <v>-21676000</v>
      </c>
      <c r="P37" s="61"/>
      <c r="Q37" s="61">
        <v>0</v>
      </c>
      <c r="R37" s="61"/>
      <c r="S37" s="61">
        <v>0</v>
      </c>
      <c r="T37" s="61"/>
      <c r="U37" s="61">
        <v>0</v>
      </c>
      <c r="V37" s="61"/>
      <c r="W37" s="61">
        <f>SUM(E37:O37,U37)</f>
        <v>-21676000</v>
      </c>
      <c r="X37" s="61"/>
      <c r="Y37" s="61">
        <v>0</v>
      </c>
      <c r="Z37" s="61"/>
      <c r="AA37" s="61">
        <f>+W37+Y37</f>
        <v>-21676000</v>
      </c>
      <c r="AH37" s="25"/>
    </row>
    <row r="38" spans="1:34" s="9" customFormat="1" x14ac:dyDescent="0.6">
      <c r="B38" s="134" t="s">
        <v>161</v>
      </c>
      <c r="D38" s="24">
        <v>26</v>
      </c>
      <c r="E38" s="61">
        <v>0</v>
      </c>
      <c r="F38" s="61"/>
      <c r="G38" s="61">
        <v>0</v>
      </c>
      <c r="H38" s="61"/>
      <c r="I38" s="61">
        <v>0</v>
      </c>
      <c r="J38" s="61"/>
      <c r="K38" s="61">
        <v>21676000</v>
      </c>
      <c r="L38" s="61"/>
      <c r="M38" s="61">
        <v>-21676000</v>
      </c>
      <c r="N38" s="61"/>
      <c r="O38" s="61">
        <v>0</v>
      </c>
      <c r="P38" s="61"/>
      <c r="Q38" s="61">
        <v>0</v>
      </c>
      <c r="R38" s="61"/>
      <c r="S38" s="61">
        <v>0</v>
      </c>
      <c r="T38" s="61"/>
      <c r="U38" s="61">
        <v>0</v>
      </c>
      <c r="V38" s="61"/>
      <c r="W38" s="61">
        <f t="shared" ref="W38:W39" si="4">SUM(E38:O38,U38)</f>
        <v>0</v>
      </c>
      <c r="X38" s="61"/>
      <c r="Y38" s="61">
        <v>0</v>
      </c>
      <c r="Z38" s="61"/>
      <c r="AA38" s="61">
        <f>+W38+Y38</f>
        <v>0</v>
      </c>
      <c r="AH38" s="25"/>
    </row>
    <row r="39" spans="1:34" s="9" customFormat="1" x14ac:dyDescent="0.6">
      <c r="B39" s="134" t="s">
        <v>72</v>
      </c>
      <c r="D39" s="24">
        <v>27</v>
      </c>
      <c r="E39" s="61">
        <v>0</v>
      </c>
      <c r="F39" s="61"/>
      <c r="G39" s="61">
        <v>0</v>
      </c>
      <c r="H39" s="61"/>
      <c r="I39" s="61">
        <v>0</v>
      </c>
      <c r="J39" s="61"/>
      <c r="K39" s="61">
        <v>0</v>
      </c>
      <c r="L39" s="61"/>
      <c r="M39" s="61">
        <v>-644958750</v>
      </c>
      <c r="N39" s="61"/>
      <c r="O39" s="61">
        <v>0</v>
      </c>
      <c r="P39" s="61"/>
      <c r="Q39" s="61">
        <v>0</v>
      </c>
      <c r="R39" s="61"/>
      <c r="S39" s="61">
        <v>0</v>
      </c>
      <c r="T39" s="61"/>
      <c r="U39" s="61">
        <f>SUM(Q39:S39)</f>
        <v>0</v>
      </c>
      <c r="V39" s="61"/>
      <c r="W39" s="61">
        <f t="shared" si="4"/>
        <v>-644958750</v>
      </c>
      <c r="X39" s="61"/>
      <c r="Y39" s="61">
        <v>0</v>
      </c>
      <c r="Z39" s="61"/>
      <c r="AA39" s="61">
        <f>+W39+Y39</f>
        <v>-644958750</v>
      </c>
      <c r="AH39" s="25"/>
    </row>
    <row r="40" spans="1:34" hidden="1" x14ac:dyDescent="0.6">
      <c r="A40" s="26" t="s">
        <v>73</v>
      </c>
      <c r="B40" s="9"/>
      <c r="C40" s="26"/>
      <c r="D40" s="9"/>
      <c r="E40" s="63"/>
      <c r="F40" s="61"/>
      <c r="G40" s="63"/>
      <c r="H40" s="61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H40" s="121"/>
    </row>
    <row r="41" spans="1:34" hidden="1" x14ac:dyDescent="0.6">
      <c r="A41" s="9"/>
      <c r="B41" s="26" t="s">
        <v>74</v>
      </c>
      <c r="C41" s="9"/>
      <c r="D41" s="9"/>
      <c r="E41" s="63"/>
      <c r="F41" s="61"/>
      <c r="G41" s="63"/>
      <c r="H41" s="61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H41" s="121"/>
    </row>
    <row r="42" spans="1:34" hidden="1" x14ac:dyDescent="0.6">
      <c r="A42" s="9"/>
      <c r="B42" s="26"/>
      <c r="C42" s="9" t="s">
        <v>107</v>
      </c>
      <c r="D42" s="9"/>
      <c r="E42" s="63"/>
      <c r="F42" s="61"/>
      <c r="G42" s="63"/>
      <c r="H42" s="61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H42" s="121"/>
    </row>
    <row r="43" spans="1:34" hidden="1" x14ac:dyDescent="0.6">
      <c r="A43" s="9"/>
      <c r="B43" s="26"/>
      <c r="C43" s="9" t="s">
        <v>76</v>
      </c>
      <c r="D43" s="24">
        <v>12.2</v>
      </c>
      <c r="E43" s="151">
        <v>0</v>
      </c>
      <c r="F43" s="61"/>
      <c r="G43" s="151">
        <v>0</v>
      </c>
      <c r="H43" s="61"/>
      <c r="I43" s="151">
        <v>0</v>
      </c>
      <c r="J43" s="61"/>
      <c r="K43" s="151">
        <v>0</v>
      </c>
      <c r="L43" s="61"/>
      <c r="M43" s="151">
        <v>0</v>
      </c>
      <c r="N43" s="61"/>
      <c r="O43" s="151">
        <v>0</v>
      </c>
      <c r="P43" s="61"/>
      <c r="Q43" s="151">
        <v>0</v>
      </c>
      <c r="R43" s="61"/>
      <c r="S43" s="151">
        <v>0</v>
      </c>
      <c r="T43" s="61"/>
      <c r="U43" s="151">
        <v>0</v>
      </c>
      <c r="V43" s="61"/>
      <c r="W43" s="151">
        <f>SUM(E43:S43)</f>
        <v>0</v>
      </c>
      <c r="X43" s="61"/>
      <c r="Y43" s="151">
        <v>0</v>
      </c>
      <c r="Z43" s="61"/>
      <c r="AA43" s="151">
        <f>+W43+Y43</f>
        <v>0</v>
      </c>
      <c r="AH43" s="121"/>
    </row>
    <row r="44" spans="1:34" hidden="1" x14ac:dyDescent="0.6">
      <c r="A44" s="9"/>
      <c r="B44" s="26" t="s">
        <v>77</v>
      </c>
      <c r="C44" s="26"/>
      <c r="D44" s="9"/>
      <c r="E44" s="63"/>
      <c r="F44" s="61"/>
      <c r="G44" s="63"/>
      <c r="H44" s="61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H44" s="121"/>
    </row>
    <row r="45" spans="1:34" hidden="1" x14ac:dyDescent="0.6">
      <c r="A45" s="9"/>
      <c r="B45" s="26"/>
      <c r="C45" s="26" t="s">
        <v>78</v>
      </c>
      <c r="D45" s="9"/>
      <c r="E45" s="63">
        <f>SUM(E43)</f>
        <v>0</v>
      </c>
      <c r="F45" s="61"/>
      <c r="G45" s="63">
        <f>SUM(G43)</f>
        <v>0</v>
      </c>
      <c r="H45" s="61"/>
      <c r="I45" s="63">
        <f>SUM(I43)</f>
        <v>0</v>
      </c>
      <c r="J45" s="63"/>
      <c r="K45" s="63">
        <f>SUM(K43)</f>
        <v>0</v>
      </c>
      <c r="L45" s="63"/>
      <c r="M45" s="63">
        <f>SUM(M43)</f>
        <v>0</v>
      </c>
      <c r="N45" s="63"/>
      <c r="O45" s="63">
        <f>SUM(O43)</f>
        <v>0</v>
      </c>
      <c r="P45" s="63"/>
      <c r="Q45" s="63">
        <f>SUM(Q43)</f>
        <v>0</v>
      </c>
      <c r="R45" s="63"/>
      <c r="S45" s="63">
        <f>SUM(S43)</f>
        <v>0</v>
      </c>
      <c r="T45" s="63"/>
      <c r="U45" s="63">
        <f>SUM(U43)</f>
        <v>0</v>
      </c>
      <c r="V45" s="63"/>
      <c r="W45" s="63">
        <f>SUM(W43)</f>
        <v>0</v>
      </c>
      <c r="X45" s="63"/>
      <c r="Y45" s="63">
        <f>SUM(Y43)</f>
        <v>0</v>
      </c>
      <c r="Z45" s="63"/>
      <c r="AA45" s="63">
        <f>SUM(AA43)</f>
        <v>0</v>
      </c>
      <c r="AH45" s="121"/>
    </row>
    <row r="46" spans="1:34" x14ac:dyDescent="0.6">
      <c r="A46" s="9"/>
      <c r="B46" s="26" t="s">
        <v>224</v>
      </c>
      <c r="C46" s="29"/>
      <c r="D46" s="9"/>
      <c r="E46" s="150">
        <f>SUM(E35:E39)</f>
        <v>0</v>
      </c>
      <c r="F46" s="61"/>
      <c r="G46" s="150">
        <f>SUM(G35:G39)</f>
        <v>0</v>
      </c>
      <c r="H46" s="61"/>
      <c r="I46" s="150">
        <f>SUM(I35:I39)</f>
        <v>0</v>
      </c>
      <c r="J46" s="63"/>
      <c r="K46" s="150">
        <f>SUM(K35:K39)</f>
        <v>21676000</v>
      </c>
      <c r="L46" s="63"/>
      <c r="M46" s="150">
        <f>SUM(M35:M39)</f>
        <v>345329703.50000012</v>
      </c>
      <c r="N46" s="63"/>
      <c r="O46" s="150">
        <f>SUM(O35:O39)</f>
        <v>-21676000</v>
      </c>
      <c r="P46" s="63"/>
      <c r="Q46" s="150">
        <f>SUM(Q35:Q39)</f>
        <v>114013625.78</v>
      </c>
      <c r="R46" s="63"/>
      <c r="S46" s="150">
        <f>SUM(S35:S39)</f>
        <v>0</v>
      </c>
      <c r="T46" s="63"/>
      <c r="U46" s="150">
        <f>SUM(U35:U39)</f>
        <v>114013625.78</v>
      </c>
      <c r="V46" s="63"/>
      <c r="W46" s="150">
        <f>SUM(W35:W39)</f>
        <v>459343329.28000021</v>
      </c>
      <c r="X46" s="63"/>
      <c r="Y46" s="150">
        <f>SUM(Y35:Y39)</f>
        <v>4358895.9799999995</v>
      </c>
      <c r="Z46" s="63"/>
      <c r="AA46" s="150">
        <f>SUM(AA35:AA39)</f>
        <v>463702225.26000023</v>
      </c>
      <c r="AH46" s="121"/>
    </row>
    <row r="47" spans="1:34" ht="24" thickBot="1" x14ac:dyDescent="0.65">
      <c r="A47" s="26" t="s">
        <v>156</v>
      </c>
      <c r="B47" s="26"/>
      <c r="C47" s="29"/>
      <c r="D47" s="9"/>
      <c r="E47" s="152">
        <f>E33+E46</f>
        <v>300000000</v>
      </c>
      <c r="F47" s="61"/>
      <c r="G47" s="152">
        <f>G33+G46</f>
        <v>1092894156.6300001</v>
      </c>
      <c r="H47" s="61"/>
      <c r="I47" s="152">
        <f>I33+I46</f>
        <v>29999999.999999996</v>
      </c>
      <c r="J47" s="63"/>
      <c r="K47" s="152">
        <f>K33+K46</f>
        <v>21676000</v>
      </c>
      <c r="L47" s="63"/>
      <c r="M47" s="152">
        <f>M33+M46</f>
        <v>772255460.73000014</v>
      </c>
      <c r="N47" s="63"/>
      <c r="O47" s="152">
        <f>O33+O46</f>
        <v>-21676000</v>
      </c>
      <c r="P47" s="63"/>
      <c r="Q47" s="152">
        <f>Q33+Q46</f>
        <v>114013625.78</v>
      </c>
      <c r="R47" s="63"/>
      <c r="S47" s="152">
        <f>S33+S46</f>
        <v>-353682491.57000005</v>
      </c>
      <c r="T47" s="63"/>
      <c r="U47" s="152">
        <f>U33+U46</f>
        <v>-239668865.79000005</v>
      </c>
      <c r="V47" s="63"/>
      <c r="W47" s="152">
        <f>W33+W46</f>
        <v>1955480751.5700002</v>
      </c>
      <c r="X47" s="63"/>
      <c r="Y47" s="152">
        <f>Y33+Y46</f>
        <v>9473052.5500000007</v>
      </c>
      <c r="Z47" s="63"/>
      <c r="AA47" s="152">
        <f>AA33+AA46</f>
        <v>1964953804.1200001</v>
      </c>
      <c r="AB47" s="123"/>
      <c r="AH47" s="121"/>
    </row>
    <row r="48" spans="1:34" ht="11.1" customHeight="1" thickTop="1" x14ac:dyDescent="0.6">
      <c r="A48" s="19"/>
      <c r="B48" s="26"/>
      <c r="C48" s="29"/>
      <c r="D48" s="9"/>
      <c r="E48" s="27"/>
      <c r="F48" s="28"/>
      <c r="G48" s="28"/>
      <c r="H48" s="28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H48" s="121"/>
    </row>
    <row r="49" spans="1:34" x14ac:dyDescent="0.6">
      <c r="A49" s="19"/>
      <c r="B49" s="26"/>
      <c r="C49" s="26"/>
      <c r="D49" s="9"/>
      <c r="E49" s="27"/>
      <c r="F49" s="28"/>
      <c r="G49" s="27"/>
      <c r="H49" s="28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116"/>
      <c r="AC49" s="122"/>
      <c r="AH49" s="121"/>
    </row>
    <row r="73" ht="42.75" customHeight="1" x14ac:dyDescent="0.6"/>
  </sheetData>
  <sheetProtection formatCells="0" formatColumns="0" formatRows="0" insertColumns="0" insertRows="0" insertHyperlinks="0" deleteColumns="0" deleteRows="0" sort="0" autoFilter="0" pivotTables="0"/>
  <mergeCells count="7">
    <mergeCell ref="AA8:AA9"/>
    <mergeCell ref="A1:AA1"/>
    <mergeCell ref="A2:AA2"/>
    <mergeCell ref="A3:AA3"/>
    <mergeCell ref="A4:AA4"/>
    <mergeCell ref="I8:M9"/>
    <mergeCell ref="Q8:U8"/>
  </mergeCells>
  <printOptions horizontalCentered="1"/>
  <pageMargins left="0.43307086614173201" right="0.196850393700787" top="0.66929133858267698" bottom="0.25" header="0.39370078740157499" footer="0.25"/>
  <pageSetup paperSize="9" scale="47" firstPageNumber="9" orientation="landscape" useFirstPageNumber="1" r:id="rId1"/>
  <headerFooter alignWithMargins="0">
    <oddHeader>&amp;C&amp;"Angsana New,ตัวหนา"&amp;18&amp;P</oddHeader>
    <oddFooter>&amp;Lหมายเหตุประกอบงบการเงินเป็นส่วนหนึ่งของงบการเงินนี้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1:Z64"/>
  <sheetViews>
    <sheetView view="pageBreakPreview" zoomScale="70" zoomScaleNormal="100" zoomScaleSheetLayoutView="70" workbookViewId="0">
      <selection activeCell="B28" sqref="B28"/>
    </sheetView>
  </sheetViews>
  <sheetFormatPr defaultColWidth="9.21875" defaultRowHeight="23.4" x14ac:dyDescent="0.6"/>
  <cols>
    <col min="1" max="1" width="3.21875" style="119" customWidth="1"/>
    <col min="2" max="2" width="3.5546875" style="119" customWidth="1"/>
    <col min="3" max="3" width="41.21875" style="119" customWidth="1"/>
    <col min="4" max="4" width="9.21875" style="119" customWidth="1"/>
    <col min="5" max="5" width="15.77734375" style="7" customWidth="1"/>
    <col min="6" max="6" width="1.5546875" style="7" customWidth="1"/>
    <col min="7" max="7" width="17.44140625" style="7" customWidth="1"/>
    <col min="8" max="8" width="1.5546875" style="7" customWidth="1"/>
    <col min="9" max="9" width="19.44140625" style="7" bestFit="1" customWidth="1"/>
    <col min="10" max="10" width="1.44140625" style="7" customWidth="1"/>
    <col min="11" max="11" width="19.44140625" style="7" customWidth="1"/>
    <col min="12" max="12" width="1.44140625" style="7" customWidth="1"/>
    <col min="13" max="13" width="17.77734375" style="7" customWidth="1"/>
    <col min="14" max="14" width="1.44140625" style="7" customWidth="1"/>
    <col min="15" max="15" width="18.77734375" style="7" customWidth="1"/>
    <col min="16" max="16" width="1.44140625" style="7" customWidth="1"/>
    <col min="17" max="17" width="30.21875" style="7" customWidth="1"/>
    <col min="18" max="18" width="1.44140625" style="117" customWidth="1"/>
    <col min="19" max="19" width="18" style="117" customWidth="1"/>
    <col min="20" max="20" width="15.44140625" style="119" bestFit="1" customWidth="1"/>
    <col min="21" max="16384" width="9.21875" style="119"/>
  </cols>
  <sheetData>
    <row r="1" spans="1:26" s="19" customFormat="1" x14ac:dyDescent="0.6">
      <c r="A1" s="185" t="s">
        <v>0</v>
      </c>
      <c r="B1" s="185"/>
      <c r="C1" s="185"/>
      <c r="D1" s="185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</row>
    <row r="2" spans="1:26" s="19" customFormat="1" x14ac:dyDescent="0.6">
      <c r="A2" s="186" t="s">
        <v>59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</row>
    <row r="3" spans="1:26" s="19" customFormat="1" x14ac:dyDescent="0.6">
      <c r="A3" s="185" t="str">
        <f>+'PL 12m'!A3:K3</f>
        <v>สำหรับปี สิ้นสุดวันที่ 31 ธันวาคม 2565</v>
      </c>
      <c r="B3" s="185"/>
      <c r="C3" s="185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186"/>
    </row>
    <row r="4" spans="1:26" s="19" customFormat="1" x14ac:dyDescent="0.6">
      <c r="A4" s="185" t="s">
        <v>3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</row>
    <row r="5" spans="1:26" s="19" customFormat="1" hidden="1" x14ac:dyDescent="0.6">
      <c r="A5" s="115"/>
      <c r="B5" s="115"/>
      <c r="C5" s="115"/>
      <c r="D5" s="115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58" t="s">
        <v>5</v>
      </c>
    </row>
    <row r="6" spans="1:26" s="19" customFormat="1" hidden="1" x14ac:dyDescent="0.6">
      <c r="A6" s="115"/>
      <c r="B6" s="115"/>
      <c r="C6" s="115"/>
      <c r="D6" s="115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58" t="s">
        <v>6</v>
      </c>
    </row>
    <row r="7" spans="1:26" s="19" customFormat="1" x14ac:dyDescent="0.6">
      <c r="A7" s="115"/>
      <c r="B7" s="115"/>
      <c r="C7" s="115"/>
      <c r="D7" s="115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57"/>
      <c r="R7" s="27"/>
      <c r="S7" s="58" t="s">
        <v>155</v>
      </c>
    </row>
    <row r="8" spans="1:26" s="9" customFormat="1" x14ac:dyDescent="0.6">
      <c r="A8" s="20"/>
      <c r="B8" s="20"/>
      <c r="C8" s="20"/>
      <c r="D8" s="20"/>
      <c r="E8" s="59" t="s">
        <v>60</v>
      </c>
      <c r="F8" s="59"/>
      <c r="G8" s="59" t="s">
        <v>61</v>
      </c>
      <c r="H8" s="59"/>
      <c r="I8" s="187" t="s">
        <v>34</v>
      </c>
      <c r="J8" s="187"/>
      <c r="K8" s="187"/>
      <c r="L8" s="187"/>
      <c r="M8" s="187"/>
      <c r="N8" s="59"/>
      <c r="O8" s="59" t="s">
        <v>160</v>
      </c>
      <c r="P8" s="163"/>
      <c r="Q8" s="162" t="s">
        <v>142</v>
      </c>
      <c r="R8" s="59"/>
      <c r="S8" s="183" t="s">
        <v>58</v>
      </c>
    </row>
    <row r="9" spans="1:26" s="9" customFormat="1" x14ac:dyDescent="0.6">
      <c r="E9" s="27" t="s">
        <v>63</v>
      </c>
      <c r="F9" s="27"/>
      <c r="G9" s="27" t="s">
        <v>64</v>
      </c>
      <c r="H9" s="27"/>
      <c r="I9" s="188"/>
      <c r="J9" s="188"/>
      <c r="K9" s="188"/>
      <c r="L9" s="188"/>
      <c r="M9" s="188"/>
      <c r="N9" s="27"/>
      <c r="O9" s="27"/>
      <c r="P9" s="172"/>
      <c r="Q9" s="171" t="s">
        <v>143</v>
      </c>
      <c r="R9" s="27"/>
      <c r="S9" s="184"/>
    </row>
    <row r="10" spans="1:26" s="9" customFormat="1" ht="23.25" customHeight="1" x14ac:dyDescent="0.6">
      <c r="H10" s="27"/>
      <c r="I10" s="27" t="s">
        <v>67</v>
      </c>
      <c r="J10" s="27"/>
      <c r="K10" s="59" t="s">
        <v>67</v>
      </c>
      <c r="L10" s="27"/>
      <c r="M10" s="27" t="s">
        <v>68</v>
      </c>
      <c r="N10" s="27"/>
      <c r="P10" s="27"/>
      <c r="Q10" s="173" t="s">
        <v>185</v>
      </c>
      <c r="R10" s="27"/>
      <c r="S10" s="27"/>
    </row>
    <row r="11" spans="1:26" s="9" customFormat="1" ht="23.25" customHeight="1" x14ac:dyDescent="0.6">
      <c r="H11" s="27"/>
      <c r="I11" s="27" t="s">
        <v>70</v>
      </c>
      <c r="J11" s="27"/>
      <c r="K11" s="27" t="s">
        <v>158</v>
      </c>
      <c r="L11" s="27"/>
      <c r="M11" s="27"/>
      <c r="N11" s="27"/>
      <c r="P11" s="27"/>
      <c r="Q11" s="27" t="s">
        <v>186</v>
      </c>
      <c r="R11" s="27"/>
      <c r="S11" s="27"/>
    </row>
    <row r="12" spans="1:26" s="9" customFormat="1" ht="23.25" customHeight="1" x14ac:dyDescent="0.6">
      <c r="H12" s="27"/>
      <c r="I12" s="27"/>
      <c r="J12" s="27"/>
      <c r="K12" s="27"/>
      <c r="L12" s="27"/>
      <c r="M12" s="27"/>
      <c r="N12" s="27"/>
      <c r="P12" s="27"/>
      <c r="Q12" s="27" t="s">
        <v>187</v>
      </c>
      <c r="R12" s="27"/>
      <c r="S12" s="27"/>
    </row>
    <row r="13" spans="1:26" s="9" customFormat="1" ht="23.25" customHeight="1" x14ac:dyDescent="0.6">
      <c r="H13" s="27"/>
      <c r="I13" s="27"/>
      <c r="J13" s="27"/>
      <c r="K13" s="27"/>
      <c r="L13" s="27"/>
      <c r="M13" s="27"/>
      <c r="N13" s="27"/>
      <c r="P13" s="27"/>
      <c r="Q13" s="27" t="s">
        <v>188</v>
      </c>
      <c r="R13" s="27"/>
      <c r="S13" s="27"/>
    </row>
    <row r="14" spans="1:26" s="9" customFormat="1" x14ac:dyDescent="0.6">
      <c r="A14" s="22"/>
      <c r="B14" s="22"/>
      <c r="C14" s="22"/>
      <c r="D14" s="23" t="s">
        <v>4</v>
      </c>
      <c r="E14" s="57"/>
      <c r="F14" s="57"/>
      <c r="G14" s="57"/>
      <c r="H14" s="57"/>
      <c r="I14" s="22"/>
      <c r="J14" s="57"/>
      <c r="K14" s="57"/>
      <c r="L14" s="57"/>
      <c r="M14" s="57"/>
      <c r="N14" s="57"/>
      <c r="O14" s="57"/>
      <c r="P14" s="57"/>
      <c r="Q14" s="57" t="s">
        <v>189</v>
      </c>
      <c r="R14" s="57"/>
      <c r="S14" s="57"/>
    </row>
    <row r="15" spans="1:26" s="9" customFormat="1" ht="8.1" customHeight="1" x14ac:dyDescent="0.6">
      <c r="A15" s="19"/>
      <c r="B15" s="26"/>
      <c r="C15" s="29"/>
      <c r="E15" s="63"/>
      <c r="F15" s="61"/>
      <c r="G15" s="61"/>
      <c r="H15" s="61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45"/>
      <c r="Z15" s="25"/>
    </row>
    <row r="16" spans="1:26" s="165" customFormat="1" x14ac:dyDescent="0.6">
      <c r="A16" s="164" t="s">
        <v>184</v>
      </c>
      <c r="E16" s="156">
        <v>300000000</v>
      </c>
      <c r="F16" s="156"/>
      <c r="G16" s="156">
        <v>1092894156.6300001</v>
      </c>
      <c r="H16" s="156"/>
      <c r="I16" s="156">
        <v>30000000</v>
      </c>
      <c r="J16" s="156"/>
      <c r="K16" s="156">
        <v>21676000</v>
      </c>
      <c r="L16" s="156"/>
      <c r="M16" s="156">
        <v>390707247.6400001</v>
      </c>
      <c r="N16" s="156"/>
      <c r="O16" s="156">
        <v>-21676000</v>
      </c>
      <c r="P16" s="156"/>
      <c r="Q16" s="156">
        <v>114013625.78</v>
      </c>
      <c r="R16" s="156"/>
      <c r="S16" s="156">
        <v>1927615030.0500002</v>
      </c>
      <c r="Z16" s="169"/>
    </row>
    <row r="17" spans="1:26" s="9" customFormat="1" x14ac:dyDescent="0.6">
      <c r="A17" s="26" t="s">
        <v>223</v>
      </c>
      <c r="B17" s="26"/>
      <c r="C17" s="26"/>
      <c r="E17" s="63"/>
      <c r="F17" s="61"/>
      <c r="G17" s="61"/>
      <c r="H17" s="61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Z17" s="25"/>
    </row>
    <row r="18" spans="1:26" s="9" customFormat="1" x14ac:dyDescent="0.6">
      <c r="B18" s="9" t="s">
        <v>157</v>
      </c>
      <c r="E18" s="61">
        <v>0</v>
      </c>
      <c r="F18" s="61"/>
      <c r="G18" s="61">
        <v>0</v>
      </c>
      <c r="H18" s="61"/>
      <c r="I18" s="61">
        <v>0</v>
      </c>
      <c r="J18" s="61"/>
      <c r="K18" s="61">
        <v>0</v>
      </c>
      <c r="L18" s="61"/>
      <c r="M18" s="61">
        <f>'PL 12m'!I21</f>
        <v>852858184.74999976</v>
      </c>
      <c r="N18" s="61"/>
      <c r="O18" s="61">
        <v>0</v>
      </c>
      <c r="P18" s="61"/>
      <c r="Q18" s="61">
        <v>0</v>
      </c>
      <c r="R18" s="61"/>
      <c r="S18" s="61">
        <f>SUM(E18:M18)</f>
        <v>852858184.74999976</v>
      </c>
      <c r="Z18" s="25"/>
    </row>
    <row r="19" spans="1:26" s="9" customFormat="1" x14ac:dyDescent="0.6">
      <c r="B19" s="9" t="s">
        <v>211</v>
      </c>
      <c r="E19" s="61">
        <v>0</v>
      </c>
      <c r="F19" s="61"/>
      <c r="G19" s="61">
        <v>0</v>
      </c>
      <c r="H19" s="61"/>
      <c r="I19" s="61">
        <v>0</v>
      </c>
      <c r="J19" s="61"/>
      <c r="K19" s="61">
        <v>0</v>
      </c>
      <c r="L19" s="61"/>
      <c r="M19" s="61">
        <f>'PL 12m'!I27</f>
        <v>6962693.790000001</v>
      </c>
      <c r="N19" s="61"/>
      <c r="O19" s="61">
        <v>0</v>
      </c>
      <c r="P19" s="61"/>
      <c r="Q19" s="61">
        <f>'PL 12m'!I25</f>
        <v>149300536.56999999</v>
      </c>
      <c r="R19" s="61"/>
      <c r="S19" s="61">
        <f>SUM(E19:Q19)</f>
        <v>156263230.35999998</v>
      </c>
      <c r="Z19" s="25"/>
    </row>
    <row r="20" spans="1:26" s="9" customFormat="1" x14ac:dyDescent="0.6">
      <c r="B20" s="9" t="s">
        <v>190</v>
      </c>
      <c r="D20" s="24"/>
      <c r="E20" s="61">
        <v>0</v>
      </c>
      <c r="F20" s="61"/>
      <c r="G20" s="61">
        <v>0</v>
      </c>
      <c r="H20" s="61"/>
      <c r="I20" s="61">
        <v>0</v>
      </c>
      <c r="J20" s="61"/>
      <c r="K20" s="61">
        <v>0</v>
      </c>
      <c r="L20" s="61"/>
      <c r="M20" s="61">
        <v>7952003.9500000002</v>
      </c>
      <c r="N20" s="61"/>
      <c r="O20" s="61">
        <v>0</v>
      </c>
      <c r="P20" s="61"/>
      <c r="Q20" s="61">
        <f>-M20</f>
        <v>-7952003.9500000002</v>
      </c>
      <c r="R20" s="61"/>
      <c r="S20" s="61">
        <f>SUM(E20:Q20)</f>
        <v>0</v>
      </c>
      <c r="Z20" s="25"/>
    </row>
    <row r="21" spans="1:26" x14ac:dyDescent="0.6">
      <c r="A21" s="9"/>
      <c r="B21" s="9" t="s">
        <v>72</v>
      </c>
      <c r="C21" s="9"/>
      <c r="D21" s="24">
        <v>27</v>
      </c>
      <c r="E21" s="61">
        <v>0</v>
      </c>
      <c r="F21" s="61"/>
      <c r="G21" s="61">
        <v>0</v>
      </c>
      <c r="H21" s="61"/>
      <c r="I21" s="61">
        <v>0</v>
      </c>
      <c r="J21" s="61"/>
      <c r="K21" s="61">
        <v>0</v>
      </c>
      <c r="L21" s="61"/>
      <c r="M21" s="61">
        <v>-898108500</v>
      </c>
      <c r="N21" s="61"/>
      <c r="O21" s="61">
        <v>0</v>
      </c>
      <c r="P21" s="61"/>
      <c r="Q21" s="61">
        <v>0</v>
      </c>
      <c r="R21" s="61"/>
      <c r="S21" s="61">
        <f>SUM(E21:Q21)</f>
        <v>-898108500</v>
      </c>
      <c r="Z21" s="121"/>
    </row>
    <row r="22" spans="1:26" hidden="1" x14ac:dyDescent="0.6">
      <c r="A22" s="120" t="s">
        <v>73</v>
      </c>
      <c r="C22" s="120"/>
      <c r="E22" s="63"/>
      <c r="F22" s="61"/>
      <c r="G22" s="63"/>
      <c r="H22" s="61"/>
      <c r="I22" s="63"/>
      <c r="J22" s="63"/>
      <c r="K22" s="63"/>
      <c r="L22" s="63"/>
      <c r="M22" s="63"/>
      <c r="N22" s="63"/>
      <c r="O22" s="63"/>
      <c r="P22" s="63"/>
      <c r="Q22" s="63"/>
      <c r="R22" s="154"/>
      <c r="S22" s="154"/>
      <c r="Z22" s="121"/>
    </row>
    <row r="23" spans="1:26" hidden="1" x14ac:dyDescent="0.6">
      <c r="B23" s="120" t="s">
        <v>74</v>
      </c>
      <c r="E23" s="63"/>
      <c r="F23" s="61"/>
      <c r="G23" s="63"/>
      <c r="H23" s="61"/>
      <c r="I23" s="63"/>
      <c r="J23" s="63"/>
      <c r="K23" s="63"/>
      <c r="L23" s="63"/>
      <c r="M23" s="63"/>
      <c r="N23" s="63"/>
      <c r="O23" s="63"/>
      <c r="P23" s="63"/>
      <c r="Q23" s="63"/>
      <c r="R23" s="154"/>
      <c r="S23" s="154"/>
      <c r="Z23" s="121"/>
    </row>
    <row r="24" spans="1:26" hidden="1" x14ac:dyDescent="0.6">
      <c r="B24" s="120"/>
      <c r="C24" s="119" t="s">
        <v>75</v>
      </c>
      <c r="E24" s="63"/>
      <c r="F24" s="61"/>
      <c r="G24" s="63"/>
      <c r="H24" s="61"/>
      <c r="I24" s="63"/>
      <c r="J24" s="63"/>
      <c r="K24" s="63"/>
      <c r="L24" s="63"/>
      <c r="M24" s="63"/>
      <c r="N24" s="63"/>
      <c r="O24" s="63"/>
      <c r="P24" s="63"/>
      <c r="Q24" s="63"/>
      <c r="R24" s="154"/>
      <c r="S24" s="154"/>
      <c r="Z24" s="121"/>
    </row>
    <row r="25" spans="1:26" hidden="1" x14ac:dyDescent="0.6">
      <c r="B25" s="120"/>
      <c r="C25" s="119" t="s">
        <v>76</v>
      </c>
      <c r="E25" s="151">
        <v>0</v>
      </c>
      <c r="F25" s="61"/>
      <c r="G25" s="151">
        <v>0</v>
      </c>
      <c r="H25" s="61"/>
      <c r="I25" s="151">
        <v>0</v>
      </c>
      <c r="J25" s="61"/>
      <c r="K25" s="151">
        <v>0</v>
      </c>
      <c r="L25" s="61"/>
      <c r="M25" s="151">
        <v>0</v>
      </c>
      <c r="N25" s="61"/>
      <c r="O25" s="151">
        <v>0</v>
      </c>
      <c r="P25" s="61"/>
      <c r="Q25" s="151">
        <v>0</v>
      </c>
      <c r="R25" s="153"/>
      <c r="S25" s="155">
        <f>SUM(E25:M25)</f>
        <v>0</v>
      </c>
      <c r="Z25" s="121"/>
    </row>
    <row r="26" spans="1:26" hidden="1" x14ac:dyDescent="0.6">
      <c r="B26" s="120" t="s">
        <v>77</v>
      </c>
      <c r="C26" s="120"/>
      <c r="E26" s="63"/>
      <c r="F26" s="61"/>
      <c r="G26" s="63"/>
      <c r="H26" s="61"/>
      <c r="I26" s="63"/>
      <c r="J26" s="63"/>
      <c r="K26" s="63"/>
      <c r="L26" s="63"/>
      <c r="M26" s="63"/>
      <c r="N26" s="63"/>
      <c r="O26" s="63"/>
      <c r="P26" s="63"/>
      <c r="Q26" s="63"/>
      <c r="R26" s="154"/>
      <c r="S26" s="154"/>
      <c r="Z26" s="121"/>
    </row>
    <row r="27" spans="1:26" hidden="1" x14ac:dyDescent="0.6">
      <c r="B27" s="120"/>
      <c r="C27" s="120" t="s">
        <v>78</v>
      </c>
      <c r="E27" s="63">
        <f>SUM(E25)</f>
        <v>0</v>
      </c>
      <c r="F27" s="61"/>
      <c r="G27" s="63">
        <f>SUM(G25)</f>
        <v>0</v>
      </c>
      <c r="H27" s="61"/>
      <c r="I27" s="63">
        <f>SUM(I25)</f>
        <v>0</v>
      </c>
      <c r="J27" s="63"/>
      <c r="K27" s="63">
        <f>SUM(K25)</f>
        <v>0</v>
      </c>
      <c r="L27" s="63"/>
      <c r="M27" s="63">
        <f>SUM(M25)</f>
        <v>0</v>
      </c>
      <c r="N27" s="63"/>
      <c r="O27" s="63">
        <f>SUM(O25)</f>
        <v>0</v>
      </c>
      <c r="P27" s="63"/>
      <c r="Q27" s="63">
        <f>SUM(Q25)</f>
        <v>0</v>
      </c>
      <c r="R27" s="154"/>
      <c r="S27" s="154">
        <f>SUM(S25)</f>
        <v>0</v>
      </c>
      <c r="Z27" s="121"/>
    </row>
    <row r="28" spans="1:26" s="9" customFormat="1" x14ac:dyDescent="0.6">
      <c r="B28" s="26" t="s">
        <v>224</v>
      </c>
      <c r="C28" s="29"/>
      <c r="E28" s="150">
        <f>SUM(E18:E21)</f>
        <v>0</v>
      </c>
      <c r="F28" s="61"/>
      <c r="G28" s="150">
        <f>SUM(G18:G21)</f>
        <v>0</v>
      </c>
      <c r="H28" s="61"/>
      <c r="I28" s="150">
        <f>SUM(I18:I21)</f>
        <v>0</v>
      </c>
      <c r="J28" s="63"/>
      <c r="K28" s="150">
        <f>SUM(K18:K21)</f>
        <v>0</v>
      </c>
      <c r="L28" s="63"/>
      <c r="M28" s="150">
        <f>SUM(M18:M21)</f>
        <v>-30335617.510000229</v>
      </c>
      <c r="N28" s="63"/>
      <c r="O28" s="150">
        <f>SUM(O18:O21)</f>
        <v>0</v>
      </c>
      <c r="P28" s="63"/>
      <c r="Q28" s="150">
        <f>SUM(Q18:Q21)</f>
        <v>141348532.62</v>
      </c>
      <c r="R28" s="63"/>
      <c r="S28" s="150">
        <f>SUM(S18:S21)</f>
        <v>111012915.10999978</v>
      </c>
      <c r="Z28" s="25"/>
    </row>
    <row r="29" spans="1:26" s="9" customFormat="1" ht="24" thickBot="1" x14ac:dyDescent="0.65">
      <c r="A29" s="26" t="s">
        <v>183</v>
      </c>
      <c r="B29" s="26"/>
      <c r="C29" s="26"/>
      <c r="E29" s="152">
        <f>E28+E16</f>
        <v>300000000</v>
      </c>
      <c r="F29" s="61"/>
      <c r="G29" s="152">
        <f>G28+G16</f>
        <v>1092894156.6300001</v>
      </c>
      <c r="H29" s="61"/>
      <c r="I29" s="152">
        <f>I28+I16</f>
        <v>30000000</v>
      </c>
      <c r="J29" s="63"/>
      <c r="K29" s="152">
        <f>K28+K16</f>
        <v>21676000</v>
      </c>
      <c r="L29" s="63"/>
      <c r="M29" s="152">
        <f>M28+M16</f>
        <v>360371630.12999988</v>
      </c>
      <c r="N29" s="63"/>
      <c r="O29" s="152">
        <f>O28+O16</f>
        <v>-21676000</v>
      </c>
      <c r="P29" s="63"/>
      <c r="Q29" s="152">
        <f>Q28+Q16</f>
        <v>255362158.40000001</v>
      </c>
      <c r="R29" s="63"/>
      <c r="S29" s="152">
        <f>S28+S16</f>
        <v>2038627945.1599998</v>
      </c>
      <c r="T29" s="45">
        <f>+S29-BS!M80</f>
        <v>0</v>
      </c>
      <c r="Z29" s="25"/>
    </row>
    <row r="30" spans="1:26" s="9" customFormat="1" ht="12.75" customHeight="1" thickTop="1" x14ac:dyDescent="0.6">
      <c r="E30" s="63"/>
      <c r="F30" s="61"/>
      <c r="G30" s="61"/>
      <c r="H30" s="61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Z30" s="25"/>
    </row>
    <row r="31" spans="1:26" s="166" customFormat="1" x14ac:dyDescent="0.6">
      <c r="A31" s="164" t="s">
        <v>134</v>
      </c>
      <c r="B31" s="164"/>
      <c r="C31" s="164"/>
      <c r="D31" s="165"/>
      <c r="E31" s="156">
        <v>300000000</v>
      </c>
      <c r="F31" s="156"/>
      <c r="G31" s="156">
        <v>1092894156.6300001</v>
      </c>
      <c r="H31" s="156"/>
      <c r="I31" s="156">
        <v>30000000</v>
      </c>
      <c r="J31" s="156"/>
      <c r="K31" s="156">
        <v>0</v>
      </c>
      <c r="L31" s="156"/>
      <c r="M31" s="156">
        <v>298844506.45999998</v>
      </c>
      <c r="N31" s="156"/>
      <c r="O31" s="156">
        <v>0</v>
      </c>
      <c r="P31" s="156"/>
      <c r="Q31" s="156">
        <v>0</v>
      </c>
      <c r="R31" s="156"/>
      <c r="S31" s="156">
        <v>1721738663.0899999</v>
      </c>
      <c r="T31" s="170"/>
      <c r="Z31" s="168"/>
    </row>
    <row r="32" spans="1:26" x14ac:dyDescent="0.6">
      <c r="A32" s="26" t="s">
        <v>223</v>
      </c>
      <c r="B32" s="26"/>
      <c r="C32" s="26"/>
      <c r="D32" s="9"/>
      <c r="E32" s="63"/>
      <c r="F32" s="61"/>
      <c r="G32" s="61"/>
      <c r="H32" s="61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1"/>
      <c r="Z32" s="121"/>
    </row>
    <row r="33" spans="1:26" x14ac:dyDescent="0.6">
      <c r="A33" s="9"/>
      <c r="B33" s="9" t="s">
        <v>157</v>
      </c>
      <c r="C33" s="9"/>
      <c r="D33" s="9"/>
      <c r="E33" s="61">
        <v>0</v>
      </c>
      <c r="F33" s="61"/>
      <c r="G33" s="61">
        <v>0</v>
      </c>
      <c r="H33" s="61"/>
      <c r="I33" s="61">
        <v>0</v>
      </c>
      <c r="J33" s="61"/>
      <c r="K33" s="61">
        <v>0</v>
      </c>
      <c r="L33" s="61"/>
      <c r="M33" s="157">
        <f>+'PL 12m'!K21</f>
        <v>758486142.94999981</v>
      </c>
      <c r="N33" s="157"/>
      <c r="O33" s="61">
        <v>0</v>
      </c>
      <c r="P33" s="157"/>
      <c r="Q33" s="61">
        <v>0</v>
      </c>
      <c r="R33" s="61"/>
      <c r="S33" s="61">
        <f>SUM(E33:Q33)</f>
        <v>758486142.94999981</v>
      </c>
      <c r="Z33" s="121"/>
    </row>
    <row r="34" spans="1:26" ht="23.55" customHeight="1" x14ac:dyDescent="0.6">
      <c r="A34" s="9"/>
      <c r="B34" s="9" t="s">
        <v>211</v>
      </c>
      <c r="C34" s="9"/>
      <c r="D34" s="9"/>
      <c r="E34" s="61">
        <v>0</v>
      </c>
      <c r="F34" s="61"/>
      <c r="G34" s="61">
        <v>0</v>
      </c>
      <c r="H34" s="61"/>
      <c r="I34" s="61">
        <v>0</v>
      </c>
      <c r="J34" s="61"/>
      <c r="K34" s="61">
        <v>0</v>
      </c>
      <c r="L34" s="61"/>
      <c r="M34" s="61">
        <f>+'PL 12m'!K27</f>
        <v>11348.230000000001</v>
      </c>
      <c r="N34" s="61"/>
      <c r="O34" s="61">
        <v>0</v>
      </c>
      <c r="P34" s="61"/>
      <c r="Q34" s="61">
        <f>'PL 12m'!K25</f>
        <v>114013625.78</v>
      </c>
      <c r="R34" s="61"/>
      <c r="S34" s="61">
        <f>SUM(E34:Q34)</f>
        <v>114024974.01000001</v>
      </c>
      <c r="Z34" s="121"/>
    </row>
    <row r="35" spans="1:26" s="9" customFormat="1" x14ac:dyDescent="0.6">
      <c r="B35" s="9" t="s">
        <v>160</v>
      </c>
      <c r="D35" s="24">
        <v>26</v>
      </c>
      <c r="E35" s="61">
        <v>0</v>
      </c>
      <c r="F35" s="61"/>
      <c r="G35" s="61">
        <v>0</v>
      </c>
      <c r="H35" s="61"/>
      <c r="I35" s="61">
        <v>0</v>
      </c>
      <c r="J35" s="61"/>
      <c r="K35" s="61">
        <v>0</v>
      </c>
      <c r="L35" s="61"/>
      <c r="M35" s="61">
        <f>+-I35</f>
        <v>0</v>
      </c>
      <c r="N35" s="61"/>
      <c r="O35" s="61">
        <v>-21676000</v>
      </c>
      <c r="P35" s="61"/>
      <c r="Q35" s="61">
        <v>0</v>
      </c>
      <c r="R35" s="61"/>
      <c r="S35" s="61">
        <f>SUM(E35:Q35)</f>
        <v>-21676000</v>
      </c>
      <c r="Z35" s="25"/>
    </row>
    <row r="36" spans="1:26" s="9" customFormat="1" x14ac:dyDescent="0.6">
      <c r="B36" s="9" t="s">
        <v>161</v>
      </c>
      <c r="D36" s="24">
        <v>26</v>
      </c>
      <c r="E36" s="61">
        <v>0</v>
      </c>
      <c r="F36" s="61"/>
      <c r="G36" s="61">
        <v>0</v>
      </c>
      <c r="H36" s="61"/>
      <c r="I36" s="61">
        <v>0</v>
      </c>
      <c r="J36" s="61"/>
      <c r="K36" s="61">
        <v>21676000</v>
      </c>
      <c r="L36" s="61"/>
      <c r="M36" s="61">
        <f>-K36</f>
        <v>-21676000</v>
      </c>
      <c r="N36" s="61"/>
      <c r="O36" s="61">
        <v>0</v>
      </c>
      <c r="P36" s="61"/>
      <c r="Q36" s="61">
        <v>0</v>
      </c>
      <c r="R36" s="61"/>
      <c r="S36" s="61">
        <f t="shared" ref="S36" si="0">SUM(E36:Q36)</f>
        <v>0</v>
      </c>
      <c r="Z36" s="25"/>
    </row>
    <row r="37" spans="1:26" s="9" customFormat="1" x14ac:dyDescent="0.6">
      <c r="B37" s="9" t="s">
        <v>72</v>
      </c>
      <c r="D37" s="24">
        <v>27</v>
      </c>
      <c r="E37" s="61">
        <v>0</v>
      </c>
      <c r="F37" s="61"/>
      <c r="G37" s="61">
        <v>0</v>
      </c>
      <c r="H37" s="61"/>
      <c r="I37" s="61">
        <v>0</v>
      </c>
      <c r="J37" s="61"/>
      <c r="K37" s="61">
        <v>0</v>
      </c>
      <c r="L37" s="61"/>
      <c r="M37" s="61">
        <v>-644958750</v>
      </c>
      <c r="N37" s="61"/>
      <c r="O37" s="61">
        <v>0</v>
      </c>
      <c r="P37" s="61"/>
      <c r="Q37" s="61">
        <v>0</v>
      </c>
      <c r="R37" s="61"/>
      <c r="S37" s="61">
        <f>SUM(E37:Q37)</f>
        <v>-644958750</v>
      </c>
      <c r="Z37" s="25"/>
    </row>
    <row r="38" spans="1:26" x14ac:dyDescent="0.6">
      <c r="A38" s="9"/>
      <c r="B38" s="26" t="s">
        <v>224</v>
      </c>
      <c r="C38" s="29"/>
      <c r="D38" s="9"/>
      <c r="E38" s="150">
        <f>SUM(E33:E37)</f>
        <v>0</v>
      </c>
      <c r="F38" s="61"/>
      <c r="G38" s="150">
        <f>SUM(G33:G37)</f>
        <v>0</v>
      </c>
      <c r="H38" s="61"/>
      <c r="I38" s="150">
        <f>SUM(I33:I37)</f>
        <v>0</v>
      </c>
      <c r="J38" s="63"/>
      <c r="K38" s="150">
        <f>SUM(K33:K37)</f>
        <v>21676000</v>
      </c>
      <c r="L38" s="63"/>
      <c r="M38" s="150">
        <f>SUM(M33:M37)</f>
        <v>91862741.179999828</v>
      </c>
      <c r="N38" s="63"/>
      <c r="O38" s="150">
        <f>SUM(O33:O37)</f>
        <v>-21676000</v>
      </c>
      <c r="P38" s="63"/>
      <c r="Q38" s="150">
        <f>SUM(Q33:Q37)</f>
        <v>114013625.78</v>
      </c>
      <c r="R38" s="63"/>
      <c r="S38" s="150">
        <f>SUM(S33:S37)</f>
        <v>205876366.9599998</v>
      </c>
      <c r="Z38" s="121"/>
    </row>
    <row r="39" spans="1:26" ht="24" thickBot="1" x14ac:dyDescent="0.65">
      <c r="A39" s="26" t="s">
        <v>156</v>
      </c>
      <c r="B39" s="26"/>
      <c r="C39" s="29"/>
      <c r="D39" s="9"/>
      <c r="E39" s="152">
        <f>E38+E31</f>
        <v>300000000</v>
      </c>
      <c r="F39" s="61"/>
      <c r="G39" s="152">
        <f>G38+G31</f>
        <v>1092894156.6300001</v>
      </c>
      <c r="H39" s="61"/>
      <c r="I39" s="152">
        <f>I38+I31</f>
        <v>30000000</v>
      </c>
      <c r="J39" s="63"/>
      <c r="K39" s="152">
        <f>K38+K31</f>
        <v>21676000</v>
      </c>
      <c r="L39" s="63"/>
      <c r="M39" s="152">
        <f>M38+M31</f>
        <v>390707247.63999981</v>
      </c>
      <c r="N39" s="63"/>
      <c r="O39" s="152">
        <f>O38+O31</f>
        <v>-21676000</v>
      </c>
      <c r="P39" s="63"/>
      <c r="Q39" s="152">
        <f>Q38+Q31</f>
        <v>114013625.78</v>
      </c>
      <c r="R39" s="63"/>
      <c r="S39" s="152">
        <f>S38+S31</f>
        <v>1927615030.0499997</v>
      </c>
      <c r="T39" s="123"/>
      <c r="Z39" s="121"/>
    </row>
    <row r="40" spans="1:26" ht="24" thickTop="1" x14ac:dyDescent="0.6">
      <c r="A40" s="26"/>
      <c r="B40" s="26"/>
      <c r="C40" s="26"/>
      <c r="D40" s="9"/>
      <c r="E40" s="63"/>
      <c r="F40" s="61"/>
      <c r="G40" s="63"/>
      <c r="H40" s="61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123"/>
      <c r="Z40" s="121"/>
    </row>
    <row r="64" ht="42.75" customHeight="1" x14ac:dyDescent="0.6"/>
  </sheetData>
  <sheetProtection formatCells="0" formatColumns="0" formatRows="0" insertColumns="0" insertRows="0" insertHyperlinks="0" deleteColumns="0" deleteRows="0" sort="0" autoFilter="0" pivotTables="0"/>
  <mergeCells count="6">
    <mergeCell ref="A1:S1"/>
    <mergeCell ref="A2:S2"/>
    <mergeCell ref="A3:S3"/>
    <mergeCell ref="A4:S4"/>
    <mergeCell ref="I8:M9"/>
    <mergeCell ref="S8:S9"/>
  </mergeCells>
  <printOptions horizontalCentered="1"/>
  <pageMargins left="0.511811023622047" right="0.196850393700787" top="0.66929133858267698" bottom="0.25" header="0.39370078740157499" footer="0.25"/>
  <pageSetup paperSize="9" scale="66" firstPageNumber="10" orientation="landscape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&amp;Lหมายเหตุประกอบงบการเงินเป็นส่วนหนึ่งของงบการเงินนี้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FFCC"/>
  </sheetPr>
  <dimension ref="A1:P290"/>
  <sheetViews>
    <sheetView view="pageBreakPreview" topLeftCell="A76" zoomScale="90" zoomScaleNormal="100" zoomScaleSheetLayoutView="90" workbookViewId="0">
      <selection activeCell="N24" sqref="N24"/>
    </sheetView>
  </sheetViews>
  <sheetFormatPr defaultColWidth="9.21875" defaultRowHeight="22.8" x14ac:dyDescent="0.6"/>
  <cols>
    <col min="1" max="1" width="2.5546875" style="190" customWidth="1"/>
    <col min="2" max="2" width="2" style="190" customWidth="1"/>
    <col min="3" max="3" width="2.5546875" style="190" customWidth="1"/>
    <col min="4" max="4" width="55.77734375" style="190" customWidth="1"/>
    <col min="5" max="5" width="9.5546875" style="210" bestFit="1" customWidth="1"/>
    <col min="6" max="6" width="18.21875" style="91" customWidth="1"/>
    <col min="7" max="7" width="1.21875" style="210" customWidth="1"/>
    <col min="8" max="8" width="17.77734375" style="91" customWidth="1"/>
    <col min="9" max="9" width="1.21875" style="210" customWidth="1"/>
    <col min="10" max="10" width="18.77734375" style="91" bestFit="1" customWidth="1"/>
    <col min="11" max="11" width="1.21875" style="210" customWidth="1"/>
    <col min="12" max="12" width="18.21875" style="91" customWidth="1"/>
    <col min="13" max="13" width="9.77734375" style="190" bestFit="1" customWidth="1"/>
    <col min="14" max="14" width="14.5546875" style="94" bestFit="1" customWidth="1"/>
    <col min="15" max="15" width="11.44140625" style="191" bestFit="1" customWidth="1"/>
    <col min="16" max="16384" width="9.21875" style="190"/>
  </cols>
  <sheetData>
    <row r="1" spans="1:15" x14ac:dyDescent="0.6">
      <c r="A1" s="176" t="s">
        <v>0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</row>
    <row r="2" spans="1:15" x14ac:dyDescent="0.6">
      <c r="A2" s="176" t="s">
        <v>79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</row>
    <row r="3" spans="1:15" x14ac:dyDescent="0.6">
      <c r="A3" s="192" t="str">
        <f>+'PL 12m'!A3:K3</f>
        <v>สำหรับปี สิ้นสุดวันที่ 31 ธันวาคม 2565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</row>
    <row r="4" spans="1:15" hidden="1" x14ac:dyDescent="0.6">
      <c r="A4" s="194"/>
      <c r="B4" s="195"/>
      <c r="C4" s="195"/>
      <c r="D4" s="195"/>
      <c r="E4" s="196"/>
      <c r="F4" s="86"/>
      <c r="G4" s="196"/>
      <c r="H4" s="86"/>
      <c r="I4" s="196"/>
      <c r="J4" s="104"/>
      <c r="K4" s="196"/>
      <c r="L4" s="104" t="s">
        <v>5</v>
      </c>
    </row>
    <row r="5" spans="1:15" hidden="1" x14ac:dyDescent="0.6">
      <c r="A5" s="194"/>
      <c r="B5" s="195"/>
      <c r="C5" s="195"/>
      <c r="D5" s="195"/>
      <c r="E5" s="196"/>
      <c r="F5" s="86"/>
      <c r="G5" s="196"/>
      <c r="H5" s="86"/>
      <c r="I5" s="196"/>
      <c r="J5" s="104"/>
      <c r="K5" s="196"/>
      <c r="L5" s="104" t="s">
        <v>6</v>
      </c>
    </row>
    <row r="6" spans="1:15" x14ac:dyDescent="0.6">
      <c r="A6" s="194"/>
      <c r="B6" s="195"/>
      <c r="C6" s="195"/>
      <c r="D6" s="195"/>
      <c r="E6" s="196"/>
      <c r="F6" s="86"/>
      <c r="G6" s="196"/>
      <c r="H6" s="86"/>
      <c r="I6" s="196"/>
      <c r="J6" s="104"/>
      <c r="K6" s="196"/>
      <c r="L6" s="104" t="s">
        <v>155</v>
      </c>
    </row>
    <row r="7" spans="1:15" x14ac:dyDescent="0.6">
      <c r="A7" s="197"/>
      <c r="B7" s="197"/>
      <c r="C7" s="197"/>
      <c r="D7" s="197"/>
      <c r="E7" s="198"/>
      <c r="F7" s="199" t="s">
        <v>2</v>
      </c>
      <c r="G7" s="199"/>
      <c r="H7" s="199"/>
      <c r="I7" s="198"/>
      <c r="J7" s="199" t="s">
        <v>3</v>
      </c>
      <c r="K7" s="199"/>
      <c r="L7" s="199"/>
    </row>
    <row r="8" spans="1:15" ht="23.4" x14ac:dyDescent="0.6">
      <c r="A8" s="200"/>
      <c r="B8" s="201"/>
      <c r="C8" s="201"/>
      <c r="D8" s="201"/>
      <c r="E8" s="82" t="s">
        <v>4</v>
      </c>
      <c r="F8" s="202" t="s">
        <v>176</v>
      </c>
      <c r="G8" s="203"/>
      <c r="H8" s="202" t="s">
        <v>154</v>
      </c>
      <c r="I8" s="203"/>
      <c r="J8" s="202" t="s">
        <v>176</v>
      </c>
      <c r="K8" s="203"/>
      <c r="L8" s="202" t="s">
        <v>154</v>
      </c>
    </row>
    <row r="9" spans="1:15" ht="12" customHeight="1" x14ac:dyDescent="0.6">
      <c r="B9" s="204"/>
      <c r="C9" s="204"/>
      <c r="D9" s="204"/>
      <c r="E9" s="205"/>
      <c r="F9" s="105"/>
      <c r="G9" s="206"/>
      <c r="H9" s="105"/>
      <c r="I9" s="206"/>
      <c r="J9" s="105"/>
      <c r="K9" s="206"/>
      <c r="L9" s="105"/>
    </row>
    <row r="10" spans="1:15" x14ac:dyDescent="0.6">
      <c r="A10" s="207" t="s">
        <v>80</v>
      </c>
      <c r="D10" s="204"/>
      <c r="E10" s="205"/>
      <c r="F10" s="106"/>
      <c r="G10" s="208"/>
      <c r="H10" s="106"/>
      <c r="I10" s="208"/>
      <c r="J10" s="106"/>
      <c r="K10" s="209"/>
      <c r="L10" s="106"/>
    </row>
    <row r="11" spans="1:15" x14ac:dyDescent="0.6">
      <c r="B11" s="190" t="s">
        <v>157</v>
      </c>
      <c r="F11" s="94">
        <f>+'PL 12m'!E21</f>
        <v>1033674503.528785</v>
      </c>
      <c r="G11" s="94"/>
      <c r="H11" s="94">
        <f>+'PL 12m'!G21</f>
        <v>1016316762.3900002</v>
      </c>
      <c r="I11" s="94"/>
      <c r="J11" s="94">
        <f>+'PL 12m'!I21</f>
        <v>852858184.74999976</v>
      </c>
      <c r="K11" s="94"/>
      <c r="L11" s="94">
        <f>+'PL 12m'!K21</f>
        <v>758486142.94999981</v>
      </c>
    </row>
    <row r="12" spans="1:15" x14ac:dyDescent="0.6">
      <c r="B12" s="190" t="s">
        <v>162</v>
      </c>
      <c r="F12" s="94"/>
      <c r="G12" s="94"/>
      <c r="H12" s="94"/>
      <c r="I12" s="94"/>
      <c r="J12" s="94"/>
      <c r="K12" s="94"/>
      <c r="L12" s="94"/>
    </row>
    <row r="13" spans="1:15" x14ac:dyDescent="0.6">
      <c r="C13" s="190" t="s">
        <v>214</v>
      </c>
      <c r="F13" s="94">
        <f>-'PL 12m'!E20</f>
        <v>255801693.06999999</v>
      </c>
      <c r="G13" s="94"/>
      <c r="H13" s="94">
        <f>-'PL 12m'!G20</f>
        <v>254919263.91999999</v>
      </c>
      <c r="I13" s="94"/>
      <c r="J13" s="94">
        <f>-'PL 12m'!I20</f>
        <v>190416987.56</v>
      </c>
      <c r="K13" s="94"/>
      <c r="L13" s="94">
        <f>-'PL 12m'!K20</f>
        <v>190204485.88999999</v>
      </c>
    </row>
    <row r="14" spans="1:15" x14ac:dyDescent="0.6">
      <c r="C14" s="190" t="s">
        <v>225</v>
      </c>
      <c r="F14" s="94">
        <v>1845152.5</v>
      </c>
      <c r="G14" s="94"/>
      <c r="H14" s="94">
        <v>0</v>
      </c>
      <c r="I14" s="94"/>
      <c r="J14" s="94">
        <v>555274</v>
      </c>
      <c r="K14" s="94"/>
      <c r="L14" s="94">
        <v>0</v>
      </c>
    </row>
    <row r="15" spans="1:15" x14ac:dyDescent="0.6">
      <c r="C15" s="190" t="s">
        <v>226</v>
      </c>
      <c r="F15" s="94">
        <v>4257035.03</v>
      </c>
      <c r="G15" s="94"/>
      <c r="H15" s="94">
        <v>4715515.72</v>
      </c>
      <c r="I15" s="94"/>
      <c r="J15" s="94">
        <v>4420069.16</v>
      </c>
      <c r="K15" s="94"/>
      <c r="L15" s="94">
        <v>3822656.74</v>
      </c>
      <c r="M15" s="210"/>
      <c r="O15" s="211"/>
    </row>
    <row r="16" spans="1:15" x14ac:dyDescent="0.6">
      <c r="C16" s="190" t="s">
        <v>195</v>
      </c>
      <c r="F16" s="94">
        <v>-63243.330000000016</v>
      </c>
      <c r="G16" s="94"/>
      <c r="H16" s="94">
        <v>198788.24</v>
      </c>
      <c r="I16" s="94"/>
      <c r="J16" s="94">
        <v>59098.789999999979</v>
      </c>
      <c r="K16" s="94"/>
      <c r="L16" s="94">
        <v>82460.070000000007</v>
      </c>
    </row>
    <row r="17" spans="3:15" hidden="1" x14ac:dyDescent="0.6">
      <c r="C17" s="190" t="s">
        <v>174</v>
      </c>
      <c r="F17" s="94">
        <v>0</v>
      </c>
      <c r="G17" s="94"/>
      <c r="H17" s="94">
        <v>0</v>
      </c>
      <c r="I17" s="94"/>
      <c r="J17" s="94"/>
      <c r="K17" s="94"/>
      <c r="L17" s="94">
        <v>0</v>
      </c>
    </row>
    <row r="18" spans="3:15" x14ac:dyDescent="0.6">
      <c r="C18" s="190" t="s">
        <v>125</v>
      </c>
      <c r="F18" s="94">
        <v>163586286.26000002</v>
      </c>
      <c r="G18" s="94"/>
      <c r="H18" s="94">
        <v>159327586.51999998</v>
      </c>
      <c r="I18" s="94"/>
      <c r="J18" s="94">
        <v>133502667.75</v>
      </c>
      <c r="K18" s="94"/>
      <c r="L18" s="94">
        <v>128825612.03999999</v>
      </c>
    </row>
    <row r="19" spans="3:15" x14ac:dyDescent="0.6">
      <c r="C19" s="190" t="s">
        <v>126</v>
      </c>
      <c r="F19" s="94">
        <v>114397.75999999999</v>
      </c>
      <c r="G19" s="94"/>
      <c r="H19" s="94">
        <v>522582.63</v>
      </c>
      <c r="I19" s="94"/>
      <c r="J19" s="94">
        <v>47852.639999999999</v>
      </c>
      <c r="K19" s="94"/>
      <c r="L19" s="94">
        <v>47852.639999999999</v>
      </c>
    </row>
    <row r="20" spans="3:15" x14ac:dyDescent="0.6">
      <c r="C20" s="190" t="s">
        <v>115</v>
      </c>
      <c r="F20" s="94">
        <v>6099</v>
      </c>
      <c r="G20" s="94"/>
      <c r="H20" s="94">
        <v>254460.95999999996</v>
      </c>
      <c r="I20" s="94"/>
      <c r="J20" s="94">
        <v>0</v>
      </c>
      <c r="K20" s="94"/>
      <c r="L20" s="94">
        <v>254460.96</v>
      </c>
    </row>
    <row r="21" spans="3:15" x14ac:dyDescent="0.6">
      <c r="C21" s="190" t="s">
        <v>136</v>
      </c>
      <c r="F21" s="94">
        <v>3562037.71</v>
      </c>
      <c r="G21" s="94"/>
      <c r="H21" s="94">
        <v>3188645.6199999996</v>
      </c>
      <c r="I21" s="94"/>
      <c r="J21" s="94">
        <v>2977014.9899999984</v>
      </c>
      <c r="K21" s="94"/>
      <c r="L21" s="94">
        <v>2830293.18</v>
      </c>
    </row>
    <row r="22" spans="3:15" hidden="1" x14ac:dyDescent="0.6">
      <c r="C22" s="190" t="s">
        <v>113</v>
      </c>
      <c r="F22" s="94"/>
      <c r="G22" s="94"/>
      <c r="H22" s="94"/>
      <c r="I22" s="94"/>
      <c r="J22" s="94"/>
      <c r="K22" s="94"/>
      <c r="L22" s="94">
        <v>0</v>
      </c>
    </row>
    <row r="23" spans="3:15" x14ac:dyDescent="0.6">
      <c r="C23" s="190" t="s">
        <v>196</v>
      </c>
      <c r="F23" s="94">
        <v>30500.619999999064</v>
      </c>
      <c r="G23" s="94"/>
      <c r="H23" s="94">
        <v>-478766.55</v>
      </c>
      <c r="I23" s="94"/>
      <c r="J23" s="94">
        <v>68179.619999999064</v>
      </c>
      <c r="K23" s="94"/>
      <c r="L23" s="94">
        <v>-478766.55000000005</v>
      </c>
    </row>
    <row r="24" spans="3:15" x14ac:dyDescent="0.6">
      <c r="C24" s="190" t="s">
        <v>81</v>
      </c>
      <c r="F24" s="94">
        <v>12</v>
      </c>
      <c r="G24" s="94"/>
      <c r="H24" s="94">
        <v>0</v>
      </c>
      <c r="I24" s="94"/>
      <c r="J24" s="94">
        <v>12</v>
      </c>
      <c r="K24" s="94"/>
      <c r="L24" s="94">
        <v>0</v>
      </c>
      <c r="M24" s="212"/>
    </row>
    <row r="25" spans="3:15" x14ac:dyDescent="0.6">
      <c r="C25" s="190" t="s">
        <v>106</v>
      </c>
      <c r="F25" s="94">
        <v>26620417.739999998</v>
      </c>
      <c r="G25" s="94"/>
      <c r="H25" s="94">
        <v>81000</v>
      </c>
      <c r="I25" s="94"/>
      <c r="J25" s="94">
        <v>26620417.739999998</v>
      </c>
      <c r="K25" s="94"/>
      <c r="L25" s="94">
        <v>81000</v>
      </c>
    </row>
    <row r="26" spans="3:15" x14ac:dyDescent="0.6">
      <c r="C26" s="190" t="s">
        <v>147</v>
      </c>
      <c r="F26" s="94">
        <v>0</v>
      </c>
      <c r="G26" s="94"/>
      <c r="H26" s="94">
        <v>20764.7</v>
      </c>
      <c r="I26" s="94"/>
      <c r="J26" s="94">
        <v>0</v>
      </c>
      <c r="K26" s="94"/>
      <c r="L26" s="94">
        <v>0</v>
      </c>
    </row>
    <row r="27" spans="3:15" hidden="1" x14ac:dyDescent="0.6">
      <c r="C27" s="190" t="s">
        <v>148</v>
      </c>
      <c r="F27" s="94">
        <v>0</v>
      </c>
      <c r="G27" s="94"/>
      <c r="H27" s="94">
        <v>0</v>
      </c>
      <c r="I27" s="94"/>
      <c r="J27" s="94">
        <v>0</v>
      </c>
      <c r="K27" s="94"/>
      <c r="L27" s="94">
        <v>0</v>
      </c>
      <c r="M27" s="210"/>
    </row>
    <row r="28" spans="3:15" x14ac:dyDescent="0.6">
      <c r="C28" s="190" t="s">
        <v>98</v>
      </c>
      <c r="F28" s="94">
        <f>+[2]CF!$I$165</f>
        <v>6501056.1300000008</v>
      </c>
      <c r="G28" s="94"/>
      <c r="H28" s="94">
        <v>6377634.9400000004</v>
      </c>
      <c r="I28" s="94"/>
      <c r="J28" s="94">
        <v>6236019.3400000017</v>
      </c>
      <c r="K28" s="94"/>
      <c r="L28" s="94">
        <v>6193448.79</v>
      </c>
    </row>
    <row r="29" spans="3:15" x14ac:dyDescent="0.6">
      <c r="C29" s="190" t="s">
        <v>172</v>
      </c>
      <c r="F29" s="94">
        <v>-15035000</v>
      </c>
      <c r="G29" s="94"/>
      <c r="H29" s="94">
        <v>-2812500</v>
      </c>
      <c r="I29" s="94"/>
      <c r="J29" s="94">
        <v>-94667498</v>
      </c>
      <c r="K29" s="94"/>
      <c r="L29" s="94">
        <v>-2812500</v>
      </c>
    </row>
    <row r="30" spans="3:15" x14ac:dyDescent="0.6">
      <c r="C30" s="190" t="s">
        <v>82</v>
      </c>
      <c r="F30" s="74">
        <v>-573157.26</v>
      </c>
      <c r="G30" s="74"/>
      <c r="H30" s="74">
        <v>-379897.09000000008</v>
      </c>
      <c r="I30" s="74"/>
      <c r="J30" s="74">
        <v>-268885.44999999995</v>
      </c>
      <c r="K30" s="74"/>
      <c r="L30" s="74">
        <v>-1462954.8</v>
      </c>
      <c r="M30" s="210"/>
    </row>
    <row r="31" spans="3:15" x14ac:dyDescent="0.6">
      <c r="C31" s="190" t="s">
        <v>83</v>
      </c>
      <c r="F31" s="74">
        <v>24479953.379999999</v>
      </c>
      <c r="G31" s="74"/>
      <c r="H31" s="74">
        <v>5917215.7700000005</v>
      </c>
      <c r="I31" s="74"/>
      <c r="J31" s="74">
        <v>24757813.970000003</v>
      </c>
      <c r="K31" s="74"/>
      <c r="L31" s="74">
        <v>5737991.9000000004</v>
      </c>
      <c r="M31" s="210"/>
    </row>
    <row r="32" spans="3:15" hidden="1" x14ac:dyDescent="0.6">
      <c r="C32" s="190" t="s">
        <v>97</v>
      </c>
      <c r="F32" s="159">
        <v>0</v>
      </c>
      <c r="G32" s="94"/>
      <c r="H32" s="159">
        <v>0</v>
      </c>
      <c r="I32" s="94"/>
      <c r="J32" s="159">
        <v>0</v>
      </c>
      <c r="K32" s="94"/>
      <c r="L32" s="159">
        <v>0</v>
      </c>
      <c r="O32" s="213"/>
    </row>
    <row r="33" spans="2:15" x14ac:dyDescent="0.6">
      <c r="B33" s="190" t="s">
        <v>84</v>
      </c>
      <c r="F33" s="160">
        <f>SUM(F11:F32)</f>
        <v>1504807744.1387851</v>
      </c>
      <c r="G33" s="94"/>
      <c r="H33" s="160">
        <f>SUM(H11:H32)</f>
        <v>1448169057.7700005</v>
      </c>
      <c r="I33" s="94"/>
      <c r="J33" s="160">
        <f>SUM(J11:J32)</f>
        <v>1147583208.8599997</v>
      </c>
      <c r="K33" s="94"/>
      <c r="L33" s="160">
        <f>SUM(L11:L32)</f>
        <v>1091812183.8100002</v>
      </c>
    </row>
    <row r="34" spans="2:15" x14ac:dyDescent="0.6">
      <c r="B34" s="190" t="s">
        <v>215</v>
      </c>
      <c r="F34" s="74"/>
      <c r="G34" s="74"/>
      <c r="H34" s="74"/>
      <c r="I34" s="74"/>
      <c r="J34" s="74"/>
      <c r="K34" s="94"/>
      <c r="L34" s="74"/>
    </row>
    <row r="35" spans="2:15" hidden="1" x14ac:dyDescent="0.6">
      <c r="C35" s="190" t="s">
        <v>85</v>
      </c>
      <c r="F35" s="74">
        <v>0</v>
      </c>
      <c r="G35" s="74"/>
      <c r="H35" s="74">
        <v>0</v>
      </c>
      <c r="I35" s="74"/>
      <c r="J35" s="74">
        <v>0</v>
      </c>
      <c r="K35" s="94"/>
      <c r="L35" s="74">
        <v>0</v>
      </c>
    </row>
    <row r="36" spans="2:15" hidden="1" x14ac:dyDescent="0.6">
      <c r="C36" s="190" t="s">
        <v>166</v>
      </c>
      <c r="F36" s="74"/>
      <c r="G36" s="74"/>
      <c r="H36" s="74">
        <v>0</v>
      </c>
      <c r="I36" s="74"/>
      <c r="J36" s="74"/>
      <c r="K36" s="94"/>
      <c r="L36" s="74">
        <v>0</v>
      </c>
    </row>
    <row r="37" spans="2:15" x14ac:dyDescent="0.6">
      <c r="C37" s="190" t="s">
        <v>91</v>
      </c>
      <c r="F37" s="94">
        <v>271572657.94999999</v>
      </c>
      <c r="G37" s="94"/>
      <c r="H37" s="94">
        <v>-239578511.57000005</v>
      </c>
      <c r="I37" s="94"/>
      <c r="J37" s="94">
        <v>202543907.93000001</v>
      </c>
      <c r="K37" s="94"/>
      <c r="L37" s="94">
        <v>-159092328.20999998</v>
      </c>
      <c r="M37" s="210"/>
      <c r="O37" s="94"/>
    </row>
    <row r="38" spans="2:15" x14ac:dyDescent="0.6">
      <c r="C38" s="190" t="s">
        <v>178</v>
      </c>
      <c r="F38" s="94">
        <v>-81860864.340000004</v>
      </c>
      <c r="G38" s="94"/>
      <c r="H38" s="94">
        <v>-387492454.02999997</v>
      </c>
      <c r="I38" s="94"/>
      <c r="J38" s="94">
        <v>-112261216.21992618</v>
      </c>
      <c r="K38" s="94"/>
      <c r="L38" s="94">
        <v>-276829836.23000002</v>
      </c>
      <c r="M38" s="210"/>
      <c r="O38" s="94"/>
    </row>
    <row r="39" spans="2:15" x14ac:dyDescent="0.6">
      <c r="C39" s="190" t="s">
        <v>10</v>
      </c>
      <c r="F39" s="94">
        <v>14724103.710000001</v>
      </c>
      <c r="G39" s="94"/>
      <c r="H39" s="94">
        <v>-24074917.109999999</v>
      </c>
      <c r="I39" s="94"/>
      <c r="J39" s="94">
        <v>11954112.08</v>
      </c>
      <c r="K39" s="94"/>
      <c r="L39" s="94">
        <v>-19598467.230000004</v>
      </c>
    </row>
    <row r="40" spans="2:15" x14ac:dyDescent="0.6">
      <c r="C40" s="190" t="s">
        <v>12</v>
      </c>
      <c r="F40" s="94">
        <v>275815.14</v>
      </c>
      <c r="G40" s="94"/>
      <c r="H40" s="94">
        <v>-320775.78999999992</v>
      </c>
      <c r="I40" s="94"/>
      <c r="J40" s="94">
        <v>297169.08000000007</v>
      </c>
      <c r="K40" s="94"/>
      <c r="L40" s="94">
        <v>741182.67000000016</v>
      </c>
    </row>
    <row r="41" spans="2:15" x14ac:dyDescent="0.6">
      <c r="C41" s="190" t="s">
        <v>19</v>
      </c>
      <c r="F41" s="94">
        <v>817006.05</v>
      </c>
      <c r="G41" s="94"/>
      <c r="H41" s="94">
        <v>530956.04</v>
      </c>
      <c r="I41" s="94"/>
      <c r="J41" s="94">
        <v>698817</v>
      </c>
      <c r="K41" s="94"/>
      <c r="L41" s="94">
        <v>153190</v>
      </c>
    </row>
    <row r="42" spans="2:15" x14ac:dyDescent="0.6">
      <c r="B42" s="190" t="s">
        <v>216</v>
      </c>
      <c r="F42" s="74"/>
      <c r="G42" s="74"/>
      <c r="H42" s="74"/>
      <c r="I42" s="74"/>
      <c r="J42" s="74"/>
      <c r="K42" s="94"/>
      <c r="L42" s="74"/>
      <c r="O42" s="211"/>
    </row>
    <row r="43" spans="2:15" x14ac:dyDescent="0.6">
      <c r="C43" s="190" t="s">
        <v>92</v>
      </c>
      <c r="F43" s="74">
        <v>-100363994.79000001</v>
      </c>
      <c r="G43" s="74"/>
      <c r="H43" s="74">
        <v>141088540.97</v>
      </c>
      <c r="I43" s="74"/>
      <c r="J43" s="74">
        <v>-67125301.579999998</v>
      </c>
      <c r="K43" s="74"/>
      <c r="L43" s="74">
        <v>117001724.68000001</v>
      </c>
      <c r="O43" s="213"/>
    </row>
    <row r="44" spans="2:15" x14ac:dyDescent="0.6">
      <c r="C44" s="190" t="s">
        <v>117</v>
      </c>
      <c r="F44" s="74">
        <v>-3947001</v>
      </c>
      <c r="G44" s="74"/>
      <c r="H44" s="74">
        <v>-2672104.48</v>
      </c>
      <c r="I44" s="74"/>
      <c r="J44" s="74">
        <v>-3909001</v>
      </c>
      <c r="K44" s="74"/>
      <c r="L44" s="74">
        <v>-2613604.65</v>
      </c>
      <c r="O44" s="213"/>
    </row>
    <row r="45" spans="2:15" hidden="1" x14ac:dyDescent="0.6">
      <c r="C45" s="190" t="s">
        <v>96</v>
      </c>
      <c r="F45" s="159"/>
      <c r="G45" s="74"/>
      <c r="H45" s="159">
        <v>0</v>
      </c>
      <c r="I45" s="74"/>
      <c r="J45" s="159"/>
      <c r="K45" s="94"/>
      <c r="L45" s="159">
        <v>0</v>
      </c>
      <c r="O45" s="213"/>
    </row>
    <row r="46" spans="2:15" x14ac:dyDescent="0.6">
      <c r="B46" s="190" t="s">
        <v>217</v>
      </c>
      <c r="F46" s="160">
        <f>SUM(F33:F45)</f>
        <v>1606025466.8587854</v>
      </c>
      <c r="G46" s="74"/>
      <c r="H46" s="160">
        <f>SUM(H33:H45)</f>
        <v>935649791.80000031</v>
      </c>
      <c r="I46" s="74"/>
      <c r="J46" s="160">
        <f>SUM(J33:J45)</f>
        <v>1179781696.1500735</v>
      </c>
      <c r="K46" s="94"/>
      <c r="L46" s="160">
        <f>SUM(L33:L45)</f>
        <v>751574044.84000003</v>
      </c>
    </row>
    <row r="47" spans="2:15" x14ac:dyDescent="0.6">
      <c r="C47" s="214" t="s">
        <v>86</v>
      </c>
      <c r="E47" s="91"/>
      <c r="F47" s="94">
        <v>573157.26</v>
      </c>
      <c r="G47" s="74"/>
      <c r="H47" s="94">
        <v>379897.09000000008</v>
      </c>
      <c r="I47" s="74"/>
      <c r="J47" s="94">
        <v>158022.01999999999</v>
      </c>
      <c r="K47" s="94"/>
      <c r="L47" s="94">
        <v>184778.08</v>
      </c>
      <c r="M47" s="210"/>
    </row>
    <row r="48" spans="2:15" x14ac:dyDescent="0.6">
      <c r="C48" s="214" t="s">
        <v>105</v>
      </c>
      <c r="F48" s="74">
        <v>-414150664.83699995</v>
      </c>
      <c r="G48" s="74"/>
      <c r="H48" s="74">
        <v>-105396852.10000002</v>
      </c>
      <c r="I48" s="74"/>
      <c r="J48" s="74">
        <v>-295478849.48000002</v>
      </c>
      <c r="K48" s="74"/>
      <c r="L48" s="74">
        <v>-81468933.989999995</v>
      </c>
      <c r="M48" s="210"/>
    </row>
    <row r="49" spans="1:16" x14ac:dyDescent="0.6">
      <c r="C49" s="214" t="s">
        <v>108</v>
      </c>
      <c r="F49" s="159">
        <v>0</v>
      </c>
      <c r="G49" s="74"/>
      <c r="H49" s="159">
        <v>5131366.84</v>
      </c>
      <c r="I49" s="74"/>
      <c r="J49" s="159">
        <v>0</v>
      </c>
      <c r="K49" s="94"/>
      <c r="L49" s="159">
        <v>0</v>
      </c>
      <c r="M49" s="210"/>
    </row>
    <row r="50" spans="1:16" s="215" customFormat="1" x14ac:dyDescent="0.6">
      <c r="A50" s="215" t="s">
        <v>218</v>
      </c>
      <c r="B50" s="216"/>
      <c r="E50" s="217"/>
      <c r="F50" s="137">
        <f>SUM(F46:F49)</f>
        <v>1192447959.2817855</v>
      </c>
      <c r="G50" s="138"/>
      <c r="H50" s="137">
        <f>SUM(H46:H49)</f>
        <v>835764203.63000035</v>
      </c>
      <c r="I50" s="138"/>
      <c r="J50" s="137">
        <f>SUM(J46:J49)</f>
        <v>884460868.69007349</v>
      </c>
      <c r="K50" s="98"/>
      <c r="L50" s="137">
        <f>SUM(L46:L49)</f>
        <v>670289888.93000007</v>
      </c>
      <c r="N50" s="98"/>
      <c r="O50" s="218"/>
    </row>
    <row r="51" spans="1:16" x14ac:dyDescent="0.6">
      <c r="A51" s="215" t="s">
        <v>87</v>
      </c>
      <c r="F51" s="74"/>
      <c r="G51" s="74"/>
      <c r="H51" s="74"/>
      <c r="I51" s="74"/>
      <c r="J51" s="74"/>
      <c r="K51" s="74"/>
      <c r="L51" s="74"/>
    </row>
    <row r="52" spans="1:16" x14ac:dyDescent="0.6">
      <c r="B52" s="219" t="s">
        <v>102</v>
      </c>
      <c r="C52" s="219"/>
      <c r="E52" s="205"/>
      <c r="F52" s="94">
        <v>0</v>
      </c>
      <c r="G52" s="94"/>
      <c r="H52" s="94">
        <v>0</v>
      </c>
      <c r="I52" s="94"/>
      <c r="J52" s="94">
        <v>34220000</v>
      </c>
      <c r="K52" s="94"/>
      <c r="L52" s="94">
        <v>35780000</v>
      </c>
    </row>
    <row r="53" spans="1:16" x14ac:dyDescent="0.6">
      <c r="B53" s="219" t="s">
        <v>167</v>
      </c>
      <c r="C53" s="219"/>
      <c r="E53" s="205"/>
      <c r="F53" s="94">
        <v>15000000</v>
      </c>
      <c r="G53" s="94"/>
      <c r="H53" s="94">
        <v>20000000</v>
      </c>
      <c r="I53" s="94"/>
      <c r="J53" s="94">
        <v>0</v>
      </c>
      <c r="K53" s="94"/>
      <c r="L53" s="94">
        <v>0</v>
      </c>
    </row>
    <row r="54" spans="1:16" x14ac:dyDescent="0.6">
      <c r="B54" s="219" t="s">
        <v>168</v>
      </c>
      <c r="C54" s="219"/>
      <c r="E54" s="205"/>
      <c r="F54" s="94">
        <v>-15000000</v>
      </c>
      <c r="G54" s="94"/>
      <c r="H54" s="94">
        <v>-20000000</v>
      </c>
      <c r="I54" s="94"/>
      <c r="J54" s="94">
        <v>0</v>
      </c>
      <c r="K54" s="94"/>
      <c r="L54" s="94">
        <v>0</v>
      </c>
    </row>
    <row r="55" spans="1:16" x14ac:dyDescent="0.6">
      <c r="A55" s="215"/>
      <c r="B55" s="219" t="s">
        <v>121</v>
      </c>
      <c r="F55" s="94">
        <v>-228365.96</v>
      </c>
      <c r="G55" s="74"/>
      <c r="H55" s="94">
        <v>-4743303.58</v>
      </c>
      <c r="I55" s="74"/>
      <c r="J55" s="94">
        <v>0</v>
      </c>
      <c r="K55" s="74"/>
      <c r="L55" s="94">
        <v>0</v>
      </c>
    </row>
    <row r="56" spans="1:16" x14ac:dyDescent="0.6">
      <c r="B56" s="190" t="s">
        <v>208</v>
      </c>
      <c r="E56" s="205"/>
      <c r="F56" s="94">
        <v>-19480000</v>
      </c>
      <c r="G56" s="94"/>
      <c r="H56" s="94">
        <v>0</v>
      </c>
      <c r="I56" s="94"/>
      <c r="J56" s="94">
        <v>-19480000</v>
      </c>
      <c r="K56" s="94"/>
      <c r="L56" s="94">
        <v>0</v>
      </c>
    </row>
    <row r="57" spans="1:16" x14ac:dyDescent="0.6">
      <c r="B57" s="190" t="s">
        <v>207</v>
      </c>
      <c r="E57" s="205"/>
      <c r="F57" s="94">
        <v>0</v>
      </c>
      <c r="G57" s="94"/>
      <c r="H57" s="94">
        <v>-412982967.77999997</v>
      </c>
      <c r="I57" s="94"/>
      <c r="J57" s="94">
        <v>0</v>
      </c>
      <c r="K57" s="94"/>
      <c r="L57" s="94">
        <v>-412982967.77999997</v>
      </c>
    </row>
    <row r="58" spans="1:16" x14ac:dyDescent="0.6">
      <c r="B58" s="190" t="s">
        <v>197</v>
      </c>
      <c r="E58" s="205"/>
      <c r="F58" s="94">
        <v>60250670.719999999</v>
      </c>
      <c r="G58" s="94"/>
      <c r="H58" s="94">
        <v>0</v>
      </c>
      <c r="I58" s="94"/>
      <c r="J58" s="94">
        <v>60250670.719999999</v>
      </c>
      <c r="K58" s="94"/>
      <c r="L58" s="94">
        <v>0</v>
      </c>
    </row>
    <row r="59" spans="1:16" x14ac:dyDescent="0.6">
      <c r="B59" s="190" t="s">
        <v>198</v>
      </c>
      <c r="E59" s="205"/>
      <c r="F59" s="94">
        <v>0</v>
      </c>
      <c r="G59" s="94"/>
      <c r="H59" s="94">
        <v>0</v>
      </c>
      <c r="I59" s="94"/>
      <c r="J59" s="94">
        <v>-156246000</v>
      </c>
      <c r="K59" s="94"/>
      <c r="L59" s="94">
        <v>0</v>
      </c>
    </row>
    <row r="60" spans="1:16" x14ac:dyDescent="0.6">
      <c r="B60" s="190" t="s">
        <v>99</v>
      </c>
      <c r="E60" s="205"/>
      <c r="F60" s="94">
        <v>-599450456.88</v>
      </c>
      <c r="G60" s="94"/>
      <c r="H60" s="94">
        <v>-307956987.48000002</v>
      </c>
      <c r="I60" s="94"/>
      <c r="J60" s="94">
        <v>-363690989.13999999</v>
      </c>
      <c r="K60" s="94"/>
      <c r="L60" s="94">
        <v>-256818539.36000001</v>
      </c>
      <c r="O60" s="205"/>
      <c r="P60" s="210"/>
    </row>
    <row r="61" spans="1:16" x14ac:dyDescent="0.6">
      <c r="B61" s="214" t="s">
        <v>199</v>
      </c>
      <c r="E61" s="205"/>
      <c r="F61" s="94">
        <v>-24814049.699999999</v>
      </c>
      <c r="G61" s="94"/>
      <c r="H61" s="94">
        <v>-581652</v>
      </c>
      <c r="I61" s="94"/>
      <c r="J61" s="94">
        <v>-610498.69999999995</v>
      </c>
      <c r="K61" s="94"/>
      <c r="L61" s="94">
        <v>-581652</v>
      </c>
      <c r="M61" s="210"/>
    </row>
    <row r="62" spans="1:16" x14ac:dyDescent="0.6">
      <c r="B62" s="190" t="s">
        <v>100</v>
      </c>
      <c r="F62" s="74">
        <v>342836.08999999997</v>
      </c>
      <c r="G62" s="74"/>
      <c r="H62" s="74">
        <v>565638.30000000005</v>
      </c>
      <c r="I62" s="74"/>
      <c r="J62" s="74">
        <v>305136.08999999997</v>
      </c>
      <c r="K62" s="74"/>
      <c r="L62" s="74">
        <v>565638.30000000005</v>
      </c>
    </row>
    <row r="63" spans="1:16" x14ac:dyDescent="0.6">
      <c r="B63" s="190" t="s">
        <v>137</v>
      </c>
      <c r="E63" s="205"/>
      <c r="F63" s="94">
        <v>-1765714</v>
      </c>
      <c r="G63" s="94"/>
      <c r="H63" s="94">
        <v>-1687925</v>
      </c>
      <c r="I63" s="94"/>
      <c r="J63" s="94">
        <v>0</v>
      </c>
      <c r="K63" s="94"/>
      <c r="L63" s="94">
        <v>-893450</v>
      </c>
    </row>
    <row r="64" spans="1:16" x14ac:dyDescent="0.6">
      <c r="B64" s="190" t="s">
        <v>173</v>
      </c>
      <c r="E64" s="205"/>
      <c r="F64" s="94">
        <v>15035000</v>
      </c>
      <c r="G64" s="94"/>
      <c r="H64" s="94">
        <v>2812500</v>
      </c>
      <c r="I64" s="94"/>
      <c r="J64" s="94">
        <v>94667498</v>
      </c>
      <c r="K64" s="94"/>
      <c r="L64" s="94">
        <v>2812500</v>
      </c>
    </row>
    <row r="65" spans="1:15" x14ac:dyDescent="0.6">
      <c r="B65" s="214" t="s">
        <v>103</v>
      </c>
      <c r="E65" s="205"/>
      <c r="F65" s="94">
        <v>0</v>
      </c>
      <c r="G65" s="94"/>
      <c r="H65" s="94">
        <v>0</v>
      </c>
      <c r="I65" s="94"/>
      <c r="J65" s="94">
        <v>177088.07999999996</v>
      </c>
      <c r="K65" s="94"/>
      <c r="L65" s="94">
        <v>1463472.62</v>
      </c>
      <c r="M65" s="210"/>
    </row>
    <row r="66" spans="1:15" x14ac:dyDescent="0.6">
      <c r="A66" s="215" t="s">
        <v>219</v>
      </c>
      <c r="C66" s="220"/>
      <c r="F66" s="137">
        <f>SUM(F52:F65)</f>
        <v>-570110079.73000002</v>
      </c>
      <c r="G66" s="94"/>
      <c r="H66" s="137">
        <f>SUM(H52:H65)</f>
        <v>-724574697.53999996</v>
      </c>
      <c r="I66" s="94"/>
      <c r="J66" s="137">
        <f>SUM(J52:J65)</f>
        <v>-350407094.94999999</v>
      </c>
      <c r="K66" s="74"/>
      <c r="L66" s="137">
        <f>SUM(L52:L65)</f>
        <v>-630654998.22000003</v>
      </c>
    </row>
    <row r="67" spans="1:15" x14ac:dyDescent="0.6">
      <c r="A67" s="215" t="s">
        <v>88</v>
      </c>
      <c r="C67" s="220"/>
      <c r="F67" s="138"/>
      <c r="G67" s="138"/>
      <c r="H67" s="138"/>
      <c r="I67" s="138"/>
      <c r="J67" s="138"/>
      <c r="K67" s="74"/>
      <c r="L67" s="138"/>
    </row>
    <row r="68" spans="1:15" hidden="1" x14ac:dyDescent="0.6">
      <c r="A68" s="215"/>
      <c r="B68" s="190" t="s">
        <v>89</v>
      </c>
      <c r="C68" s="220"/>
      <c r="F68" s="94">
        <v>0</v>
      </c>
      <c r="G68" s="94"/>
      <c r="H68" s="94">
        <v>0</v>
      </c>
      <c r="I68" s="94"/>
      <c r="J68" s="94">
        <v>0</v>
      </c>
      <c r="K68" s="74"/>
      <c r="L68" s="94">
        <v>0</v>
      </c>
    </row>
    <row r="69" spans="1:15" x14ac:dyDescent="0.6">
      <c r="A69" s="215"/>
      <c r="B69" s="190" t="s">
        <v>116</v>
      </c>
      <c r="C69" s="220"/>
      <c r="F69" s="94">
        <v>5294500000</v>
      </c>
      <c r="G69" s="94"/>
      <c r="H69" s="94">
        <v>2230000000</v>
      </c>
      <c r="I69" s="94"/>
      <c r="J69" s="94">
        <v>5254500000</v>
      </c>
      <c r="K69" s="74"/>
      <c r="L69" s="94">
        <v>2200000000</v>
      </c>
    </row>
    <row r="70" spans="1:15" x14ac:dyDescent="0.6">
      <c r="A70" s="215"/>
      <c r="B70" s="190" t="s">
        <v>112</v>
      </c>
      <c r="C70" s="220"/>
      <c r="F70" s="94">
        <v>-5423500000</v>
      </c>
      <c r="G70" s="94"/>
      <c r="H70" s="94">
        <v>-1550000000</v>
      </c>
      <c r="I70" s="94"/>
      <c r="J70" s="94">
        <v>-5393500000</v>
      </c>
      <c r="K70" s="74"/>
      <c r="L70" s="94">
        <v>-1520000000</v>
      </c>
    </row>
    <row r="71" spans="1:15" x14ac:dyDescent="0.6">
      <c r="A71" s="215"/>
      <c r="B71" s="190" t="s">
        <v>200</v>
      </c>
      <c r="C71" s="220"/>
      <c r="F71" s="94">
        <v>0</v>
      </c>
      <c r="G71" s="94"/>
      <c r="H71" s="94">
        <v>0</v>
      </c>
      <c r="I71" s="94"/>
      <c r="J71" s="94">
        <v>125000000</v>
      </c>
      <c r="K71" s="74"/>
      <c r="L71" s="94">
        <v>0</v>
      </c>
    </row>
    <row r="72" spans="1:15" x14ac:dyDescent="0.6">
      <c r="A72" s="215"/>
      <c r="B72" s="190" t="s">
        <v>205</v>
      </c>
      <c r="C72" s="220"/>
      <c r="F72" s="94">
        <v>0</v>
      </c>
      <c r="G72" s="94"/>
      <c r="H72" s="94">
        <v>0</v>
      </c>
      <c r="I72" s="94"/>
      <c r="J72" s="94">
        <v>-60000000</v>
      </c>
      <c r="K72" s="74"/>
      <c r="L72" s="94">
        <v>0</v>
      </c>
    </row>
    <row r="73" spans="1:15" x14ac:dyDescent="0.6">
      <c r="A73" s="215"/>
      <c r="B73" s="190" t="s">
        <v>201</v>
      </c>
      <c r="C73" s="220"/>
      <c r="F73" s="94">
        <v>460000000</v>
      </c>
      <c r="G73" s="94"/>
      <c r="H73" s="94">
        <v>0</v>
      </c>
      <c r="I73" s="94"/>
      <c r="J73" s="94">
        <v>460000000</v>
      </c>
      <c r="K73" s="74"/>
      <c r="L73" s="94">
        <v>0</v>
      </c>
    </row>
    <row r="74" spans="1:15" x14ac:dyDescent="0.6">
      <c r="B74" s="190" t="s">
        <v>202</v>
      </c>
      <c r="C74" s="220"/>
      <c r="F74" s="94">
        <v>-38080000</v>
      </c>
      <c r="G74" s="94"/>
      <c r="H74" s="94">
        <v>0</v>
      </c>
      <c r="I74" s="94"/>
      <c r="J74" s="94">
        <v>-38080000</v>
      </c>
      <c r="K74" s="74"/>
      <c r="L74" s="94">
        <v>0</v>
      </c>
    </row>
    <row r="75" spans="1:15" x14ac:dyDescent="0.6">
      <c r="B75" s="190" t="s">
        <v>132</v>
      </c>
      <c r="C75" s="220"/>
      <c r="F75" s="94">
        <v>-118741.74</v>
      </c>
      <c r="G75" s="94"/>
      <c r="H75" s="94">
        <v>-586843.81000000006</v>
      </c>
      <c r="I75" s="94"/>
      <c r="J75" s="94">
        <v>-49270.61</v>
      </c>
      <c r="K75" s="74"/>
      <c r="L75" s="94">
        <v>-47341.85</v>
      </c>
      <c r="O75" s="213"/>
    </row>
    <row r="76" spans="1:15" x14ac:dyDescent="0.6">
      <c r="B76" s="190" t="s">
        <v>204</v>
      </c>
      <c r="C76" s="220"/>
      <c r="F76" s="94">
        <v>69754000</v>
      </c>
      <c r="G76" s="94"/>
      <c r="H76" s="94">
        <v>0</v>
      </c>
      <c r="I76" s="94"/>
      <c r="J76" s="94">
        <v>0</v>
      </c>
      <c r="K76" s="74"/>
      <c r="L76" s="94">
        <v>0</v>
      </c>
    </row>
    <row r="77" spans="1:15" x14ac:dyDescent="0.6">
      <c r="B77" s="190" t="s">
        <v>203</v>
      </c>
      <c r="C77" s="220"/>
      <c r="F77" s="94">
        <f>-1367502-1398</f>
        <v>-1368900</v>
      </c>
      <c r="G77" s="94"/>
      <c r="H77" s="94">
        <v>0</v>
      </c>
      <c r="I77" s="94"/>
      <c r="J77" s="94">
        <v>0</v>
      </c>
      <c r="K77" s="74"/>
      <c r="L77" s="94">
        <v>0</v>
      </c>
    </row>
    <row r="78" spans="1:15" x14ac:dyDescent="0.6">
      <c r="B78" s="214" t="s">
        <v>104</v>
      </c>
      <c r="E78" s="91"/>
      <c r="F78" s="94">
        <v>-24664592.260000002</v>
      </c>
      <c r="G78" s="94"/>
      <c r="H78" s="94">
        <v>-5519804.8200000003</v>
      </c>
      <c r="I78" s="94"/>
      <c r="J78" s="94">
        <f>-24895630.93</f>
        <v>-24895630.93</v>
      </c>
      <c r="K78" s="94"/>
      <c r="L78" s="94">
        <v>-5340580.9451427273</v>
      </c>
      <c r="O78" s="213"/>
    </row>
    <row r="79" spans="1:15" x14ac:dyDescent="0.6">
      <c r="B79" s="214" t="s">
        <v>171</v>
      </c>
      <c r="E79" s="91"/>
      <c r="F79" s="94">
        <v>0</v>
      </c>
      <c r="G79" s="94"/>
      <c r="H79" s="94">
        <v>-21676000</v>
      </c>
      <c r="I79" s="94"/>
      <c r="J79" s="94">
        <v>0</v>
      </c>
      <c r="K79" s="94"/>
      <c r="L79" s="94">
        <v>-21676000</v>
      </c>
      <c r="O79" s="213"/>
    </row>
    <row r="80" spans="1:15" x14ac:dyDescent="0.6">
      <c r="B80" s="190" t="s">
        <v>90</v>
      </c>
      <c r="C80" s="220"/>
      <c r="F80" s="74">
        <v>-896488980.90999997</v>
      </c>
      <c r="G80" s="74"/>
      <c r="H80" s="74">
        <v>-643221753.49000001</v>
      </c>
      <c r="I80" s="74"/>
      <c r="J80" s="74">
        <v>-896636670.90999997</v>
      </c>
      <c r="K80" s="74"/>
      <c r="L80" s="74">
        <v>-643221753.49000001</v>
      </c>
      <c r="M80" s="210"/>
      <c r="O80" s="213"/>
    </row>
    <row r="81" spans="1:15" x14ac:dyDescent="0.6">
      <c r="A81" s="215" t="s">
        <v>220</v>
      </c>
      <c r="C81" s="220"/>
      <c r="F81" s="137">
        <f>SUM(F68:F80)</f>
        <v>-559967214.90999997</v>
      </c>
      <c r="G81" s="94"/>
      <c r="H81" s="137">
        <f>SUM(H68:H80)</f>
        <v>8995597.8799999952</v>
      </c>
      <c r="I81" s="94"/>
      <c r="J81" s="137">
        <f>SUM(J68:J80)</f>
        <v>-573661572.45000005</v>
      </c>
      <c r="K81" s="74"/>
      <c r="L81" s="137">
        <f>SUM(L68:L80)</f>
        <v>9714323.7148572206</v>
      </c>
      <c r="M81" s="94"/>
      <c r="O81" s="107"/>
    </row>
    <row r="82" spans="1:15" ht="10.5" customHeight="1" x14ac:dyDescent="0.6">
      <c r="A82" s="215"/>
      <c r="C82" s="220"/>
      <c r="F82" s="138"/>
      <c r="G82" s="94"/>
      <c r="H82" s="94"/>
      <c r="I82" s="94"/>
      <c r="J82" s="138"/>
      <c r="K82" s="74"/>
      <c r="L82" s="138"/>
    </row>
    <row r="83" spans="1:15" x14ac:dyDescent="0.6">
      <c r="A83" s="215" t="s">
        <v>221</v>
      </c>
      <c r="C83" s="215"/>
      <c r="F83" s="98">
        <f>F50+F66+F81</f>
        <v>62370664.641785502</v>
      </c>
      <c r="G83" s="94"/>
      <c r="H83" s="98">
        <f>H50+H66+H81</f>
        <v>120185103.97000039</v>
      </c>
      <c r="I83" s="94"/>
      <c r="J83" s="98">
        <f>J50+J66+J81</f>
        <v>-39607798.709926546</v>
      </c>
      <c r="K83" s="74"/>
      <c r="L83" s="98">
        <f>L50+L66+L81</f>
        <v>49349214.424857259</v>
      </c>
      <c r="M83" s="94"/>
      <c r="O83" s="107"/>
    </row>
    <row r="84" spans="1:15" x14ac:dyDescent="0.6">
      <c r="A84" s="215" t="s">
        <v>163</v>
      </c>
      <c r="B84" s="215"/>
      <c r="C84" s="221"/>
      <c r="D84" s="215"/>
      <c r="E84" s="222"/>
      <c r="F84" s="161">
        <f>+BS!K9</f>
        <v>174707299.19999999</v>
      </c>
      <c r="G84" s="94"/>
      <c r="H84" s="161">
        <v>54522195.229999997</v>
      </c>
      <c r="I84" s="94"/>
      <c r="J84" s="161">
        <f>+BS!O9</f>
        <v>73875968.629999995</v>
      </c>
      <c r="K84" s="138"/>
      <c r="L84" s="161">
        <v>24526754.210000001</v>
      </c>
      <c r="M84" s="223"/>
      <c r="O84" s="224"/>
    </row>
    <row r="85" spans="1:15" ht="24" thickBot="1" x14ac:dyDescent="0.65">
      <c r="A85" s="215" t="s">
        <v>164</v>
      </c>
      <c r="B85" s="215"/>
      <c r="C85" s="215"/>
      <c r="D85" s="215"/>
      <c r="E85" s="225">
        <v>7</v>
      </c>
      <c r="F85" s="139">
        <f>SUM(F83:F84)</f>
        <v>237077963.84178549</v>
      </c>
      <c r="G85" s="94"/>
      <c r="H85" s="139">
        <f>SUM(H83:H84)</f>
        <v>174707299.20000038</v>
      </c>
      <c r="I85" s="94"/>
      <c r="J85" s="139">
        <f>SUM(J83:J84)</f>
        <v>34268169.92007345</v>
      </c>
      <c r="K85" s="138"/>
      <c r="L85" s="139">
        <f>SUM(L83:L84)</f>
        <v>73875968.634857267</v>
      </c>
      <c r="O85" s="211"/>
    </row>
    <row r="86" spans="1:15" ht="23.4" thickTop="1" x14ac:dyDescent="0.6">
      <c r="A86" s="215"/>
      <c r="B86" s="215"/>
      <c r="C86" s="215"/>
      <c r="D86" s="215"/>
      <c r="E86" s="205"/>
      <c r="F86" s="94">
        <f>F85-BS!I9</f>
        <v>1.7854869365692139E-3</v>
      </c>
      <c r="G86" s="94"/>
      <c r="H86" s="94">
        <f>H85-BS!K9</f>
        <v>3.8743019104003906E-7</v>
      </c>
      <c r="I86" s="94"/>
      <c r="J86" s="94">
        <f>J85-BS!M9</f>
        <v>7.3447823524475098E-5</v>
      </c>
      <c r="K86" s="138"/>
      <c r="L86" s="138">
        <f>L85-BS!O9</f>
        <v>4.8572719097137451E-3</v>
      </c>
      <c r="M86" s="94"/>
      <c r="O86" s="107"/>
    </row>
    <row r="87" spans="1:15" x14ac:dyDescent="0.6">
      <c r="A87" s="215"/>
      <c r="B87" s="215"/>
      <c r="C87" s="215"/>
      <c r="D87" s="215"/>
      <c r="E87" s="205"/>
      <c r="F87" s="138"/>
      <c r="G87" s="138"/>
      <c r="H87" s="138"/>
      <c r="I87" s="138"/>
      <c r="J87" s="138"/>
      <c r="K87" s="138"/>
      <c r="L87" s="138"/>
      <c r="O87" s="107"/>
    </row>
    <row r="88" spans="1:15" x14ac:dyDescent="0.6">
      <c r="A88" s="215"/>
      <c r="B88" s="215"/>
      <c r="C88" s="215"/>
      <c r="D88" s="215"/>
      <c r="E88" s="205"/>
      <c r="F88" s="96"/>
      <c r="G88" s="96"/>
      <c r="H88" s="210"/>
      <c r="I88" s="96"/>
      <c r="J88" s="96"/>
      <c r="K88" s="96"/>
      <c r="L88" s="210"/>
    </row>
    <row r="89" spans="1:15" x14ac:dyDescent="0.6">
      <c r="G89" s="91"/>
      <c r="I89" s="91"/>
    </row>
    <row r="90" spans="1:15" hidden="1" x14ac:dyDescent="0.6">
      <c r="D90" s="223"/>
      <c r="G90" s="91"/>
      <c r="I90" s="91"/>
      <c r="K90" s="222"/>
      <c r="L90" s="91">
        <f>L85-BS!O9</f>
        <v>4.8572719097137451E-3</v>
      </c>
    </row>
    <row r="91" spans="1:15" hidden="1" x14ac:dyDescent="0.6">
      <c r="G91" s="91"/>
      <c r="I91" s="91"/>
      <c r="K91" s="222"/>
      <c r="L91" s="91">
        <f>+L90/2</f>
        <v>2.4286359548568726E-3</v>
      </c>
    </row>
    <row r="92" spans="1:15" hidden="1" x14ac:dyDescent="0.6">
      <c r="K92" s="222"/>
    </row>
    <row r="93" spans="1:15" hidden="1" x14ac:dyDescent="0.6">
      <c r="K93" s="222"/>
    </row>
    <row r="94" spans="1:15" x14ac:dyDescent="0.6">
      <c r="G94" s="91"/>
      <c r="I94" s="91"/>
    </row>
    <row r="95" spans="1:15" x14ac:dyDescent="0.6">
      <c r="G95" s="91"/>
      <c r="I95" s="91"/>
    </row>
    <row r="96" spans="1:15" x14ac:dyDescent="0.6">
      <c r="G96" s="91"/>
      <c r="I96" s="91"/>
    </row>
    <row r="97" spans="6:9" x14ac:dyDescent="0.6">
      <c r="G97" s="91"/>
      <c r="I97" s="91"/>
    </row>
    <row r="98" spans="6:9" x14ac:dyDescent="0.6">
      <c r="G98" s="91"/>
      <c r="I98" s="91"/>
    </row>
    <row r="99" spans="6:9" x14ac:dyDescent="0.6">
      <c r="G99" s="91"/>
      <c r="I99" s="91"/>
    </row>
    <row r="100" spans="6:9" x14ac:dyDescent="0.6">
      <c r="G100" s="91"/>
      <c r="I100" s="91"/>
    </row>
    <row r="101" spans="6:9" x14ac:dyDescent="0.6">
      <c r="G101" s="91"/>
      <c r="I101" s="91"/>
    </row>
    <row r="102" spans="6:9" x14ac:dyDescent="0.6">
      <c r="G102" s="91"/>
      <c r="I102" s="91"/>
    </row>
    <row r="103" spans="6:9" x14ac:dyDescent="0.6">
      <c r="F103" s="108"/>
      <c r="G103" s="91"/>
      <c r="I103" s="91"/>
    </row>
    <row r="104" spans="6:9" x14ac:dyDescent="0.6">
      <c r="F104" s="108"/>
      <c r="G104" s="91"/>
      <c r="I104" s="91"/>
    </row>
    <row r="105" spans="6:9" x14ac:dyDescent="0.6">
      <c r="F105" s="108"/>
      <c r="G105" s="91"/>
      <c r="I105" s="91"/>
    </row>
    <row r="106" spans="6:9" x14ac:dyDescent="0.6">
      <c r="F106" s="108"/>
      <c r="G106" s="91"/>
      <c r="I106" s="91"/>
    </row>
    <row r="107" spans="6:9" x14ac:dyDescent="0.6">
      <c r="F107" s="108"/>
      <c r="G107" s="91"/>
      <c r="I107" s="91"/>
    </row>
    <row r="108" spans="6:9" x14ac:dyDescent="0.6">
      <c r="F108" s="108"/>
      <c r="G108" s="91"/>
      <c r="I108" s="91"/>
    </row>
    <row r="109" spans="6:9" x14ac:dyDescent="0.6">
      <c r="G109" s="91"/>
      <c r="I109" s="91"/>
    </row>
    <row r="110" spans="6:9" x14ac:dyDescent="0.6">
      <c r="G110" s="91"/>
      <c r="I110" s="91"/>
    </row>
    <row r="111" spans="6:9" x14ac:dyDescent="0.6">
      <c r="G111" s="91"/>
      <c r="I111" s="91"/>
    </row>
    <row r="112" spans="6:9" x14ac:dyDescent="0.6">
      <c r="G112" s="91"/>
      <c r="I112" s="91"/>
    </row>
    <row r="113" spans="7:9" x14ac:dyDescent="0.6">
      <c r="G113" s="91"/>
      <c r="I113" s="91"/>
    </row>
    <row r="114" spans="7:9" x14ac:dyDescent="0.6">
      <c r="G114" s="91"/>
      <c r="I114" s="91"/>
    </row>
    <row r="115" spans="7:9" x14ac:dyDescent="0.6">
      <c r="G115" s="91"/>
      <c r="I115" s="91"/>
    </row>
    <row r="116" spans="7:9" x14ac:dyDescent="0.6">
      <c r="G116" s="91"/>
      <c r="I116" s="91"/>
    </row>
    <row r="117" spans="7:9" x14ac:dyDescent="0.6">
      <c r="G117" s="91"/>
      <c r="I117" s="91"/>
    </row>
    <row r="118" spans="7:9" x14ac:dyDescent="0.6">
      <c r="G118" s="91"/>
      <c r="I118" s="91"/>
    </row>
    <row r="119" spans="7:9" x14ac:dyDescent="0.6">
      <c r="G119" s="91"/>
      <c r="I119" s="91"/>
    </row>
    <row r="120" spans="7:9" x14ac:dyDescent="0.6">
      <c r="G120" s="91"/>
      <c r="I120" s="91"/>
    </row>
    <row r="121" spans="7:9" x14ac:dyDescent="0.6">
      <c r="G121" s="91"/>
      <c r="I121" s="91"/>
    </row>
    <row r="122" spans="7:9" x14ac:dyDescent="0.6">
      <c r="G122" s="91"/>
      <c r="I122" s="91"/>
    </row>
    <row r="123" spans="7:9" x14ac:dyDescent="0.6">
      <c r="G123" s="91"/>
      <c r="I123" s="91"/>
    </row>
    <row r="124" spans="7:9" x14ac:dyDescent="0.6">
      <c r="G124" s="91"/>
      <c r="I124" s="91"/>
    </row>
    <row r="125" spans="7:9" x14ac:dyDescent="0.6">
      <c r="G125" s="91"/>
      <c r="I125" s="91"/>
    </row>
    <row r="126" spans="7:9" x14ac:dyDescent="0.6">
      <c r="G126" s="91"/>
      <c r="I126" s="91"/>
    </row>
    <row r="127" spans="7:9" x14ac:dyDescent="0.6">
      <c r="G127" s="91"/>
      <c r="I127" s="91"/>
    </row>
    <row r="128" spans="7:9" x14ac:dyDescent="0.6">
      <c r="G128" s="91"/>
      <c r="I128" s="91"/>
    </row>
    <row r="129" spans="7:9" x14ac:dyDescent="0.6">
      <c r="G129" s="91"/>
      <c r="I129" s="91"/>
    </row>
    <row r="130" spans="7:9" x14ac:dyDescent="0.6">
      <c r="G130" s="91"/>
      <c r="I130" s="91"/>
    </row>
    <row r="131" spans="7:9" x14ac:dyDescent="0.6">
      <c r="G131" s="91"/>
      <c r="I131" s="91"/>
    </row>
    <row r="132" spans="7:9" x14ac:dyDescent="0.6">
      <c r="G132" s="91"/>
      <c r="I132" s="91"/>
    </row>
    <row r="133" spans="7:9" x14ac:dyDescent="0.6">
      <c r="G133" s="91"/>
      <c r="I133" s="91"/>
    </row>
    <row r="134" spans="7:9" x14ac:dyDescent="0.6">
      <c r="G134" s="91"/>
      <c r="I134" s="91"/>
    </row>
    <row r="135" spans="7:9" x14ac:dyDescent="0.6">
      <c r="G135" s="91"/>
      <c r="I135" s="91"/>
    </row>
    <row r="136" spans="7:9" x14ac:dyDescent="0.6">
      <c r="G136" s="91"/>
      <c r="I136" s="91"/>
    </row>
    <row r="137" spans="7:9" x14ac:dyDescent="0.6">
      <c r="G137" s="91"/>
      <c r="I137" s="91"/>
    </row>
    <row r="138" spans="7:9" x14ac:dyDescent="0.6">
      <c r="G138" s="91"/>
      <c r="I138" s="91"/>
    </row>
    <row r="139" spans="7:9" x14ac:dyDescent="0.6">
      <c r="G139" s="91"/>
      <c r="I139" s="91"/>
    </row>
    <row r="140" spans="7:9" x14ac:dyDescent="0.6">
      <c r="G140" s="91"/>
      <c r="I140" s="91"/>
    </row>
    <row r="141" spans="7:9" x14ac:dyDescent="0.6">
      <c r="G141" s="91"/>
      <c r="I141" s="91"/>
    </row>
    <row r="142" spans="7:9" x14ac:dyDescent="0.6">
      <c r="G142" s="91"/>
      <c r="I142" s="91"/>
    </row>
    <row r="143" spans="7:9" x14ac:dyDescent="0.6">
      <c r="G143" s="91"/>
      <c r="I143" s="91"/>
    </row>
    <row r="144" spans="7:9" x14ac:dyDescent="0.6">
      <c r="G144" s="91"/>
      <c r="I144" s="91"/>
    </row>
    <row r="145" spans="7:9" x14ac:dyDescent="0.6">
      <c r="G145" s="91"/>
      <c r="I145" s="91"/>
    </row>
    <row r="146" spans="7:9" x14ac:dyDescent="0.6">
      <c r="G146" s="91"/>
      <c r="I146" s="91"/>
    </row>
    <row r="147" spans="7:9" x14ac:dyDescent="0.6">
      <c r="G147" s="91"/>
      <c r="I147" s="91"/>
    </row>
    <row r="148" spans="7:9" x14ac:dyDescent="0.6">
      <c r="G148" s="91"/>
      <c r="I148" s="91"/>
    </row>
    <row r="149" spans="7:9" x14ac:dyDescent="0.6">
      <c r="G149" s="91"/>
      <c r="I149" s="91"/>
    </row>
    <row r="150" spans="7:9" x14ac:dyDescent="0.6">
      <c r="G150" s="91"/>
      <c r="I150" s="91"/>
    </row>
    <row r="151" spans="7:9" x14ac:dyDescent="0.6">
      <c r="G151" s="91"/>
      <c r="I151" s="91"/>
    </row>
    <row r="152" spans="7:9" x14ac:dyDescent="0.6">
      <c r="G152" s="91"/>
      <c r="I152" s="91"/>
    </row>
    <row r="153" spans="7:9" x14ac:dyDescent="0.6">
      <c r="G153" s="91"/>
      <c r="I153" s="91"/>
    </row>
    <row r="154" spans="7:9" x14ac:dyDescent="0.6">
      <c r="G154" s="91"/>
      <c r="I154" s="91"/>
    </row>
    <row r="155" spans="7:9" x14ac:dyDescent="0.6">
      <c r="G155" s="91"/>
      <c r="I155" s="91"/>
    </row>
    <row r="156" spans="7:9" x14ac:dyDescent="0.6">
      <c r="G156" s="91"/>
      <c r="I156" s="91"/>
    </row>
    <row r="157" spans="7:9" x14ac:dyDescent="0.6">
      <c r="G157" s="91"/>
      <c r="I157" s="91"/>
    </row>
    <row r="158" spans="7:9" x14ac:dyDescent="0.6">
      <c r="G158" s="91"/>
      <c r="I158" s="91"/>
    </row>
    <row r="159" spans="7:9" x14ac:dyDescent="0.6">
      <c r="G159" s="91"/>
      <c r="I159" s="91"/>
    </row>
    <row r="160" spans="7:9" x14ac:dyDescent="0.6">
      <c r="G160" s="91"/>
      <c r="I160" s="91"/>
    </row>
    <row r="161" spans="7:9" x14ac:dyDescent="0.6">
      <c r="G161" s="91"/>
      <c r="I161" s="91"/>
    </row>
    <row r="162" spans="7:9" x14ac:dyDescent="0.6">
      <c r="G162" s="91"/>
      <c r="I162" s="91"/>
    </row>
    <row r="163" spans="7:9" x14ac:dyDescent="0.6">
      <c r="G163" s="91"/>
      <c r="I163" s="91"/>
    </row>
    <row r="164" spans="7:9" x14ac:dyDescent="0.6">
      <c r="G164" s="91"/>
      <c r="I164" s="91"/>
    </row>
    <row r="165" spans="7:9" x14ac:dyDescent="0.6">
      <c r="G165" s="91"/>
      <c r="I165" s="91"/>
    </row>
    <row r="166" spans="7:9" x14ac:dyDescent="0.6">
      <c r="G166" s="91"/>
      <c r="I166" s="91"/>
    </row>
    <row r="167" spans="7:9" x14ac:dyDescent="0.6">
      <c r="G167" s="91"/>
      <c r="I167" s="91"/>
    </row>
    <row r="168" spans="7:9" x14ac:dyDescent="0.6">
      <c r="G168" s="91"/>
      <c r="I168" s="91"/>
    </row>
    <row r="169" spans="7:9" x14ac:dyDescent="0.6">
      <c r="G169" s="91"/>
      <c r="I169" s="91"/>
    </row>
    <row r="170" spans="7:9" x14ac:dyDescent="0.6">
      <c r="G170" s="91"/>
      <c r="I170" s="91"/>
    </row>
    <row r="171" spans="7:9" x14ac:dyDescent="0.6">
      <c r="G171" s="91"/>
      <c r="I171" s="91"/>
    </row>
    <row r="172" spans="7:9" x14ac:dyDescent="0.6">
      <c r="G172" s="91"/>
      <c r="I172" s="91"/>
    </row>
    <row r="173" spans="7:9" x14ac:dyDescent="0.6">
      <c r="G173" s="91"/>
      <c r="I173" s="91"/>
    </row>
    <row r="174" spans="7:9" x14ac:dyDescent="0.6">
      <c r="G174" s="91"/>
      <c r="I174" s="91"/>
    </row>
    <row r="175" spans="7:9" x14ac:dyDescent="0.6">
      <c r="G175" s="91"/>
      <c r="I175" s="91"/>
    </row>
    <row r="176" spans="7:9" x14ac:dyDescent="0.6">
      <c r="G176" s="91"/>
      <c r="I176" s="91"/>
    </row>
    <row r="177" spans="7:9" x14ac:dyDescent="0.6">
      <c r="G177" s="91"/>
      <c r="I177" s="91"/>
    </row>
    <row r="178" spans="7:9" x14ac:dyDescent="0.6">
      <c r="G178" s="91"/>
      <c r="I178" s="91"/>
    </row>
    <row r="179" spans="7:9" x14ac:dyDescent="0.6">
      <c r="G179" s="91"/>
      <c r="I179" s="91"/>
    </row>
    <row r="180" spans="7:9" x14ac:dyDescent="0.6">
      <c r="G180" s="91"/>
      <c r="I180" s="91"/>
    </row>
    <row r="181" spans="7:9" x14ac:dyDescent="0.6">
      <c r="G181" s="91"/>
      <c r="I181" s="91"/>
    </row>
    <row r="182" spans="7:9" x14ac:dyDescent="0.6">
      <c r="G182" s="91"/>
      <c r="I182" s="91"/>
    </row>
    <row r="183" spans="7:9" x14ac:dyDescent="0.6">
      <c r="G183" s="91"/>
      <c r="I183" s="91"/>
    </row>
    <row r="184" spans="7:9" x14ac:dyDescent="0.6">
      <c r="G184" s="91"/>
      <c r="I184" s="91"/>
    </row>
    <row r="185" spans="7:9" x14ac:dyDescent="0.6">
      <c r="G185" s="91"/>
      <c r="I185" s="91"/>
    </row>
    <row r="186" spans="7:9" x14ac:dyDescent="0.6">
      <c r="G186" s="91"/>
      <c r="I186" s="91"/>
    </row>
    <row r="187" spans="7:9" x14ac:dyDescent="0.6">
      <c r="G187" s="91"/>
      <c r="I187" s="91"/>
    </row>
    <row r="188" spans="7:9" x14ac:dyDescent="0.6">
      <c r="G188" s="91"/>
      <c r="I188" s="91"/>
    </row>
    <row r="189" spans="7:9" x14ac:dyDescent="0.6">
      <c r="G189" s="91"/>
      <c r="I189" s="91"/>
    </row>
    <row r="190" spans="7:9" x14ac:dyDescent="0.6">
      <c r="G190" s="91"/>
      <c r="I190" s="91"/>
    </row>
    <row r="191" spans="7:9" x14ac:dyDescent="0.6">
      <c r="G191" s="91"/>
      <c r="I191" s="91"/>
    </row>
    <row r="192" spans="7:9" x14ac:dyDescent="0.6">
      <c r="G192" s="91"/>
      <c r="I192" s="91"/>
    </row>
    <row r="193" spans="7:9" x14ac:dyDescent="0.6">
      <c r="G193" s="91"/>
      <c r="I193" s="91"/>
    </row>
    <row r="194" spans="7:9" x14ac:dyDescent="0.6">
      <c r="G194" s="91"/>
      <c r="I194" s="91"/>
    </row>
    <row r="195" spans="7:9" x14ac:dyDescent="0.6">
      <c r="G195" s="91"/>
      <c r="I195" s="91"/>
    </row>
    <row r="196" spans="7:9" x14ac:dyDescent="0.6">
      <c r="G196" s="91"/>
      <c r="I196" s="91"/>
    </row>
    <row r="197" spans="7:9" x14ac:dyDescent="0.6">
      <c r="G197" s="91"/>
      <c r="I197" s="91"/>
    </row>
    <row r="198" spans="7:9" x14ac:dyDescent="0.6">
      <c r="G198" s="91"/>
      <c r="I198" s="91"/>
    </row>
    <row r="199" spans="7:9" x14ac:dyDescent="0.6">
      <c r="G199" s="91"/>
      <c r="I199" s="91"/>
    </row>
    <row r="200" spans="7:9" x14ac:dyDescent="0.6">
      <c r="G200" s="91"/>
      <c r="I200" s="91"/>
    </row>
    <row r="201" spans="7:9" x14ac:dyDescent="0.6">
      <c r="G201" s="91"/>
      <c r="I201" s="91"/>
    </row>
    <row r="202" spans="7:9" x14ac:dyDescent="0.6">
      <c r="G202" s="91"/>
      <c r="I202" s="91"/>
    </row>
    <row r="203" spans="7:9" x14ac:dyDescent="0.6">
      <c r="G203" s="91"/>
      <c r="I203" s="91"/>
    </row>
    <row r="204" spans="7:9" x14ac:dyDescent="0.6">
      <c r="G204" s="91"/>
      <c r="I204" s="91"/>
    </row>
    <row r="205" spans="7:9" x14ac:dyDescent="0.6">
      <c r="G205" s="91"/>
      <c r="I205" s="91"/>
    </row>
    <row r="206" spans="7:9" x14ac:dyDescent="0.6">
      <c r="G206" s="91"/>
      <c r="I206" s="91"/>
    </row>
    <row r="207" spans="7:9" x14ac:dyDescent="0.6">
      <c r="G207" s="91"/>
      <c r="I207" s="91"/>
    </row>
    <row r="208" spans="7:9" x14ac:dyDescent="0.6">
      <c r="G208" s="91"/>
      <c r="I208" s="91"/>
    </row>
    <row r="209" spans="7:9" x14ac:dyDescent="0.6">
      <c r="G209" s="91"/>
      <c r="I209" s="91"/>
    </row>
    <row r="210" spans="7:9" x14ac:dyDescent="0.6">
      <c r="G210" s="91"/>
      <c r="I210" s="91"/>
    </row>
    <row r="211" spans="7:9" x14ac:dyDescent="0.6">
      <c r="G211" s="91"/>
      <c r="I211" s="91"/>
    </row>
    <row r="212" spans="7:9" x14ac:dyDescent="0.6">
      <c r="G212" s="91"/>
      <c r="I212" s="91"/>
    </row>
    <row r="213" spans="7:9" x14ac:dyDescent="0.6">
      <c r="G213" s="91"/>
      <c r="I213" s="91"/>
    </row>
    <row r="214" spans="7:9" x14ac:dyDescent="0.6">
      <c r="G214" s="91"/>
      <c r="I214" s="91"/>
    </row>
    <row r="215" spans="7:9" x14ac:dyDescent="0.6">
      <c r="G215" s="91"/>
      <c r="I215" s="91"/>
    </row>
    <row r="216" spans="7:9" x14ac:dyDescent="0.6">
      <c r="G216" s="91"/>
      <c r="I216" s="91"/>
    </row>
    <row r="217" spans="7:9" x14ac:dyDescent="0.6">
      <c r="G217" s="91"/>
      <c r="I217" s="91"/>
    </row>
    <row r="218" spans="7:9" x14ac:dyDescent="0.6">
      <c r="G218" s="91"/>
      <c r="I218" s="91"/>
    </row>
    <row r="219" spans="7:9" x14ac:dyDescent="0.6">
      <c r="G219" s="91"/>
      <c r="I219" s="91"/>
    </row>
    <row r="220" spans="7:9" x14ac:dyDescent="0.6">
      <c r="G220" s="91"/>
      <c r="I220" s="91"/>
    </row>
    <row r="221" spans="7:9" x14ac:dyDescent="0.6">
      <c r="G221" s="91"/>
      <c r="I221" s="91"/>
    </row>
    <row r="222" spans="7:9" x14ac:dyDescent="0.6">
      <c r="G222" s="91"/>
      <c r="I222" s="91"/>
    </row>
    <row r="223" spans="7:9" x14ac:dyDescent="0.6">
      <c r="G223" s="91"/>
      <c r="I223" s="91"/>
    </row>
    <row r="224" spans="7:9" x14ac:dyDescent="0.6">
      <c r="G224" s="91"/>
      <c r="I224" s="91"/>
    </row>
    <row r="225" spans="7:9" x14ac:dyDescent="0.6">
      <c r="G225" s="91"/>
      <c r="I225" s="91"/>
    </row>
    <row r="226" spans="7:9" x14ac:dyDescent="0.6">
      <c r="G226" s="91"/>
      <c r="I226" s="91"/>
    </row>
    <row r="227" spans="7:9" x14ac:dyDescent="0.6">
      <c r="G227" s="91"/>
      <c r="I227" s="91"/>
    </row>
    <row r="228" spans="7:9" x14ac:dyDescent="0.6">
      <c r="G228" s="91"/>
      <c r="I228" s="91"/>
    </row>
    <row r="229" spans="7:9" x14ac:dyDescent="0.6">
      <c r="G229" s="91"/>
      <c r="I229" s="91"/>
    </row>
    <row r="230" spans="7:9" x14ac:dyDescent="0.6">
      <c r="G230" s="91"/>
      <c r="I230" s="91"/>
    </row>
    <row r="231" spans="7:9" x14ac:dyDescent="0.6">
      <c r="G231" s="91"/>
      <c r="I231" s="91"/>
    </row>
    <row r="232" spans="7:9" x14ac:dyDescent="0.6">
      <c r="G232" s="91"/>
      <c r="I232" s="91"/>
    </row>
    <row r="233" spans="7:9" x14ac:dyDescent="0.6">
      <c r="G233" s="91"/>
      <c r="I233" s="91"/>
    </row>
    <row r="234" spans="7:9" x14ac:dyDescent="0.6">
      <c r="G234" s="91"/>
      <c r="I234" s="91"/>
    </row>
    <row r="235" spans="7:9" x14ac:dyDescent="0.6">
      <c r="G235" s="91"/>
      <c r="I235" s="91"/>
    </row>
    <row r="236" spans="7:9" x14ac:dyDescent="0.6">
      <c r="G236" s="91"/>
      <c r="I236" s="91"/>
    </row>
    <row r="237" spans="7:9" x14ac:dyDescent="0.6">
      <c r="G237" s="91"/>
      <c r="I237" s="91"/>
    </row>
    <row r="238" spans="7:9" x14ac:dyDescent="0.6">
      <c r="G238" s="91"/>
      <c r="I238" s="91"/>
    </row>
    <row r="239" spans="7:9" x14ac:dyDescent="0.6">
      <c r="G239" s="91"/>
      <c r="I239" s="91"/>
    </row>
    <row r="240" spans="7:9" x14ac:dyDescent="0.6">
      <c r="G240" s="91"/>
      <c r="I240" s="91"/>
    </row>
    <row r="241" spans="7:9" x14ac:dyDescent="0.6">
      <c r="G241" s="91"/>
      <c r="I241" s="91"/>
    </row>
    <row r="242" spans="7:9" x14ac:dyDescent="0.6">
      <c r="G242" s="91"/>
      <c r="I242" s="91"/>
    </row>
    <row r="243" spans="7:9" x14ac:dyDescent="0.6">
      <c r="G243" s="91"/>
      <c r="I243" s="91"/>
    </row>
    <row r="244" spans="7:9" x14ac:dyDescent="0.6">
      <c r="G244" s="91"/>
      <c r="I244" s="91"/>
    </row>
    <row r="245" spans="7:9" x14ac:dyDescent="0.6">
      <c r="G245" s="91"/>
      <c r="I245" s="91"/>
    </row>
    <row r="246" spans="7:9" x14ac:dyDescent="0.6">
      <c r="G246" s="91"/>
      <c r="I246" s="91"/>
    </row>
    <row r="247" spans="7:9" x14ac:dyDescent="0.6">
      <c r="G247" s="91"/>
      <c r="I247" s="91"/>
    </row>
    <row r="248" spans="7:9" x14ac:dyDescent="0.6">
      <c r="G248" s="91"/>
      <c r="I248" s="91"/>
    </row>
    <row r="249" spans="7:9" x14ac:dyDescent="0.6">
      <c r="G249" s="91"/>
      <c r="I249" s="91"/>
    </row>
    <row r="250" spans="7:9" x14ac:dyDescent="0.6">
      <c r="G250" s="91"/>
      <c r="I250" s="91"/>
    </row>
    <row r="251" spans="7:9" x14ac:dyDescent="0.6">
      <c r="G251" s="91"/>
      <c r="I251" s="91"/>
    </row>
    <row r="252" spans="7:9" x14ac:dyDescent="0.6">
      <c r="G252" s="91"/>
      <c r="I252" s="91"/>
    </row>
    <row r="253" spans="7:9" x14ac:dyDescent="0.6">
      <c r="G253" s="91"/>
      <c r="I253" s="91"/>
    </row>
    <row r="254" spans="7:9" x14ac:dyDescent="0.6">
      <c r="G254" s="91"/>
      <c r="I254" s="91"/>
    </row>
    <row r="255" spans="7:9" x14ac:dyDescent="0.6">
      <c r="G255" s="91"/>
      <c r="I255" s="91"/>
    </row>
    <row r="256" spans="7:9" x14ac:dyDescent="0.6">
      <c r="G256" s="91"/>
      <c r="I256" s="91"/>
    </row>
    <row r="257" spans="7:9" x14ac:dyDescent="0.6">
      <c r="G257" s="91"/>
      <c r="I257" s="91"/>
    </row>
    <row r="258" spans="7:9" x14ac:dyDescent="0.6">
      <c r="G258" s="91"/>
      <c r="I258" s="91"/>
    </row>
    <row r="259" spans="7:9" x14ac:dyDescent="0.6">
      <c r="G259" s="91"/>
      <c r="I259" s="91"/>
    </row>
    <row r="260" spans="7:9" x14ac:dyDescent="0.6">
      <c r="G260" s="91"/>
      <c r="I260" s="91"/>
    </row>
    <row r="261" spans="7:9" x14ac:dyDescent="0.6">
      <c r="G261" s="91"/>
      <c r="I261" s="91"/>
    </row>
    <row r="262" spans="7:9" x14ac:dyDescent="0.6">
      <c r="G262" s="91"/>
      <c r="I262" s="91"/>
    </row>
    <row r="263" spans="7:9" x14ac:dyDescent="0.6">
      <c r="G263" s="91"/>
      <c r="I263" s="91"/>
    </row>
    <row r="264" spans="7:9" x14ac:dyDescent="0.6">
      <c r="G264" s="91"/>
      <c r="I264" s="91"/>
    </row>
    <row r="265" spans="7:9" x14ac:dyDescent="0.6">
      <c r="G265" s="91"/>
      <c r="I265" s="91"/>
    </row>
    <row r="266" spans="7:9" x14ac:dyDescent="0.6">
      <c r="G266" s="91"/>
      <c r="I266" s="91"/>
    </row>
    <row r="267" spans="7:9" x14ac:dyDescent="0.6">
      <c r="G267" s="91"/>
      <c r="I267" s="91"/>
    </row>
    <row r="268" spans="7:9" x14ac:dyDescent="0.6">
      <c r="G268" s="91"/>
      <c r="I268" s="91"/>
    </row>
    <row r="269" spans="7:9" x14ac:dyDescent="0.6">
      <c r="G269" s="91"/>
      <c r="I269" s="91"/>
    </row>
    <row r="270" spans="7:9" x14ac:dyDescent="0.6">
      <c r="G270" s="91"/>
      <c r="I270" s="91"/>
    </row>
    <row r="271" spans="7:9" x14ac:dyDescent="0.6">
      <c r="G271" s="91"/>
      <c r="I271" s="91"/>
    </row>
    <row r="272" spans="7:9" x14ac:dyDescent="0.6">
      <c r="G272" s="91"/>
      <c r="I272" s="91"/>
    </row>
    <row r="273" spans="7:9" x14ac:dyDescent="0.6">
      <c r="G273" s="91"/>
      <c r="I273" s="91"/>
    </row>
    <row r="274" spans="7:9" x14ac:dyDescent="0.6">
      <c r="G274" s="91"/>
      <c r="I274" s="91"/>
    </row>
    <row r="275" spans="7:9" x14ac:dyDescent="0.6">
      <c r="G275" s="91"/>
      <c r="I275" s="91"/>
    </row>
    <row r="276" spans="7:9" x14ac:dyDescent="0.6">
      <c r="G276" s="91"/>
      <c r="I276" s="91"/>
    </row>
    <row r="277" spans="7:9" x14ac:dyDescent="0.6">
      <c r="G277" s="91"/>
      <c r="I277" s="91"/>
    </row>
    <row r="278" spans="7:9" x14ac:dyDescent="0.6">
      <c r="G278" s="91"/>
      <c r="I278" s="91"/>
    </row>
    <row r="279" spans="7:9" x14ac:dyDescent="0.6">
      <c r="G279" s="91"/>
      <c r="I279" s="91"/>
    </row>
    <row r="280" spans="7:9" x14ac:dyDescent="0.6">
      <c r="G280" s="91"/>
      <c r="I280" s="91"/>
    </row>
    <row r="281" spans="7:9" x14ac:dyDescent="0.6">
      <c r="G281" s="91"/>
      <c r="I281" s="91"/>
    </row>
    <row r="282" spans="7:9" x14ac:dyDescent="0.6">
      <c r="G282" s="91"/>
      <c r="I282" s="91"/>
    </row>
    <row r="283" spans="7:9" x14ac:dyDescent="0.6">
      <c r="G283" s="91"/>
      <c r="I283" s="91"/>
    </row>
    <row r="284" spans="7:9" x14ac:dyDescent="0.6">
      <c r="G284" s="91"/>
      <c r="I284" s="91"/>
    </row>
    <row r="285" spans="7:9" x14ac:dyDescent="0.6">
      <c r="G285" s="91"/>
      <c r="I285" s="91"/>
    </row>
    <row r="286" spans="7:9" x14ac:dyDescent="0.6">
      <c r="G286" s="91"/>
      <c r="I286" s="91"/>
    </row>
    <row r="287" spans="7:9" x14ac:dyDescent="0.6">
      <c r="G287" s="91"/>
      <c r="I287" s="91"/>
    </row>
    <row r="288" spans="7:9" x14ac:dyDescent="0.6">
      <c r="G288" s="91"/>
      <c r="I288" s="91"/>
    </row>
    <row r="289" spans="7:9" x14ac:dyDescent="0.6">
      <c r="G289" s="91"/>
      <c r="I289" s="91"/>
    </row>
    <row r="290" spans="7:9" x14ac:dyDescent="0.6">
      <c r="G290" s="91"/>
      <c r="I290" s="91"/>
    </row>
  </sheetData>
  <sheetProtection formatCells="0" formatColumns="0" formatRows="0" insertColumns="0" insertRows="0" insertHyperlinks="0" deleteColumns="0" deleteRows="0" sort="0" autoFilter="0" pivotTables="0"/>
  <mergeCells count="5">
    <mergeCell ref="A1:L1"/>
    <mergeCell ref="A2:L2"/>
    <mergeCell ref="A3:L3"/>
    <mergeCell ref="J7:L7"/>
    <mergeCell ref="F7:H7"/>
  </mergeCells>
  <phoneticPr fontId="0" type="noConversion"/>
  <pageMargins left="0.66929133858267698" right="0.24" top="0.66929133858267698" bottom="0.25" header="0.39370078740157499" footer="0.25"/>
  <pageSetup paperSize="9" scale="67" firstPageNumber="11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&amp;Lหมายเหตุประกอบงบการเงินเป็นส่วนหนึ่งของงบการเงินนี้</oddFooter>
  </headerFooter>
  <rowBreaks count="1" manualBreakCount="1">
    <brk id="5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6</vt:i4>
      </vt:variant>
      <vt:variant>
        <vt:lpstr>ช่วงที่มีชื่อ</vt:lpstr>
      </vt:variant>
      <vt:variant>
        <vt:i4>8</vt:i4>
      </vt:variant>
    </vt:vector>
  </HeadingPairs>
  <TitlesOfParts>
    <vt:vector size="14" baseType="lpstr">
      <vt:lpstr>BS</vt:lpstr>
      <vt:lpstr>PL 3m</vt:lpstr>
      <vt:lpstr>PL 12m</vt:lpstr>
      <vt:lpstr>CE-Conso</vt:lpstr>
      <vt:lpstr>CE-Separate</vt:lpstr>
      <vt:lpstr>CF</vt:lpstr>
      <vt:lpstr>BS!Print_Area</vt:lpstr>
      <vt:lpstr>'CE-Conso'!Print_Area</vt:lpstr>
      <vt:lpstr>'CE-Separate'!Print_Area</vt:lpstr>
      <vt:lpstr>CF!Print_Area</vt:lpstr>
      <vt:lpstr>'PL 12m'!Print_Area</vt:lpstr>
      <vt:lpstr>'PL 3m'!Print_Area</vt:lpstr>
      <vt:lpstr>BS!Print_Titles</vt:lpstr>
      <vt:lpstr>CF!Print_Titles</vt:lpstr>
    </vt:vector>
  </TitlesOfParts>
  <Company>SK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Nok</dc:creator>
  <cp:lastModifiedBy>RJHSA</cp:lastModifiedBy>
  <cp:revision/>
  <cp:lastPrinted>2023-02-20T10:46:00Z</cp:lastPrinted>
  <dcterms:created xsi:type="dcterms:W3CDTF">2000-10-30T05:03:03Z</dcterms:created>
  <dcterms:modified xsi:type="dcterms:W3CDTF">2023-02-20T10:46:39Z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12551BDF">
    <vt:lpwstr/>
  </property>
  <property fmtid="{D5CDD505-2E9C-101B-9397-08002B2CF9AE}" pid="3" name="IVIDE7418E5">
    <vt:lpwstr/>
  </property>
  <property fmtid="{D5CDD505-2E9C-101B-9397-08002B2CF9AE}" pid="4" name="IVID1A5315DD">
    <vt:lpwstr/>
  </property>
  <property fmtid="{D5CDD505-2E9C-101B-9397-08002B2CF9AE}" pid="5" name="IVID17351601">
    <vt:lpwstr/>
  </property>
  <property fmtid="{D5CDD505-2E9C-101B-9397-08002B2CF9AE}" pid="6" name="IVID89541B32">
    <vt:lpwstr/>
  </property>
  <property fmtid="{D5CDD505-2E9C-101B-9397-08002B2CF9AE}" pid="7" name="IVID27444CE4">
    <vt:lpwstr/>
  </property>
  <property fmtid="{D5CDD505-2E9C-101B-9397-08002B2CF9AE}" pid="8" name="IVID2C4E16DE">
    <vt:lpwstr/>
  </property>
  <property fmtid="{D5CDD505-2E9C-101B-9397-08002B2CF9AE}" pid="9" name="IVID1E4F12E8">
    <vt:lpwstr/>
  </property>
  <property fmtid="{D5CDD505-2E9C-101B-9397-08002B2CF9AE}" pid="10" name="IVID425812E9">
    <vt:lpwstr/>
  </property>
  <property fmtid="{D5CDD505-2E9C-101B-9397-08002B2CF9AE}" pid="11" name="IVID430B1CD4">
    <vt:lpwstr/>
  </property>
  <property fmtid="{D5CDD505-2E9C-101B-9397-08002B2CF9AE}" pid="12" name="IVID103A18E1">
    <vt:lpwstr/>
  </property>
  <property fmtid="{D5CDD505-2E9C-101B-9397-08002B2CF9AE}" pid="13" name="IVID205A13F7">
    <vt:lpwstr/>
  </property>
  <property fmtid="{D5CDD505-2E9C-101B-9397-08002B2CF9AE}" pid="14" name="IVID1D1C1308">
    <vt:lpwstr/>
  </property>
  <property fmtid="{D5CDD505-2E9C-101B-9397-08002B2CF9AE}" pid="15" name="IVIDC1B13DC">
    <vt:lpwstr/>
  </property>
  <property fmtid="{D5CDD505-2E9C-101B-9397-08002B2CF9AE}" pid="16" name="IVID57209FA">
    <vt:lpwstr/>
  </property>
  <property fmtid="{D5CDD505-2E9C-101B-9397-08002B2CF9AE}" pid="17" name="IVID1E4C15D5">
    <vt:lpwstr/>
  </property>
  <property fmtid="{D5CDD505-2E9C-101B-9397-08002B2CF9AE}" pid="18" name="IVIDC85034A1">
    <vt:lpwstr/>
  </property>
  <property fmtid="{D5CDD505-2E9C-101B-9397-08002B2CF9AE}" pid="19" name="IVID253A13EA">
    <vt:lpwstr/>
  </property>
  <property fmtid="{D5CDD505-2E9C-101B-9397-08002B2CF9AE}" pid="20" name="IVIDB4A17EF">
    <vt:lpwstr/>
  </property>
  <property fmtid="{D5CDD505-2E9C-101B-9397-08002B2CF9AE}" pid="21" name="IVID29670FEB">
    <vt:lpwstr/>
  </property>
  <property fmtid="{D5CDD505-2E9C-101B-9397-08002B2CF9AE}" pid="22" name="IVID1E4617EE">
    <vt:lpwstr/>
  </property>
  <property fmtid="{D5CDD505-2E9C-101B-9397-08002B2CF9AE}" pid="23" name="IVID2F2D16D9">
    <vt:lpwstr/>
  </property>
  <property fmtid="{D5CDD505-2E9C-101B-9397-08002B2CF9AE}" pid="24" name="IVID3986B742">
    <vt:lpwstr/>
  </property>
  <property fmtid="{D5CDD505-2E9C-101B-9397-08002B2CF9AE}" pid="25" name="IVID8752659">
    <vt:lpwstr/>
  </property>
  <property fmtid="{D5CDD505-2E9C-101B-9397-08002B2CF9AE}" pid="26" name="IVID40048AEB">
    <vt:lpwstr/>
  </property>
  <property fmtid="{D5CDD505-2E9C-101B-9397-08002B2CF9AE}" pid="27" name="IVIDBFEBCA47">
    <vt:lpwstr/>
  </property>
  <property fmtid="{D5CDD505-2E9C-101B-9397-08002B2CF9AE}" pid="28" name="IVIDE869F92E">
    <vt:lpwstr/>
  </property>
  <property fmtid="{D5CDD505-2E9C-101B-9397-08002B2CF9AE}" pid="29" name="IVID388E71CB">
    <vt:lpwstr/>
  </property>
  <property fmtid="{D5CDD505-2E9C-101B-9397-08002B2CF9AE}" pid="30" name="IVIDE4973558">
    <vt:lpwstr/>
  </property>
  <property fmtid="{D5CDD505-2E9C-101B-9397-08002B2CF9AE}" pid="31" name="IVID346013FA">
    <vt:lpwstr/>
  </property>
  <property fmtid="{D5CDD505-2E9C-101B-9397-08002B2CF9AE}" pid="32" name="IVIDE0538866">
    <vt:lpwstr/>
  </property>
  <property fmtid="{D5CDD505-2E9C-101B-9397-08002B2CF9AE}" pid="33" name="IVIDACE0124D">
    <vt:lpwstr/>
  </property>
  <property fmtid="{D5CDD505-2E9C-101B-9397-08002B2CF9AE}" pid="34" name="IVIDC41A9CA6">
    <vt:lpwstr/>
  </property>
  <property fmtid="{D5CDD505-2E9C-101B-9397-08002B2CF9AE}" pid="35" name="IVID8A66527D">
    <vt:lpwstr/>
  </property>
</Properties>
</file>