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6\Q1'66\RJH\กลต\FS T Q1'66\"/>
    </mc:Choice>
  </mc:AlternateContent>
  <xr:revisionPtr revIDLastSave="0" documentId="13_ncr:1_{69A0909D-96C1-4245-97CA-CC53086B4FD2}" xr6:coauthVersionLast="47" xr6:coauthVersionMax="47" xr10:uidLastSave="{00000000-0000-0000-0000-000000000000}"/>
  <bookViews>
    <workbookView xWindow="-110" yWindow="-110" windowWidth="19420" windowHeight="10300" tabRatio="836" activeTab="4" xr2:uid="{00000000-000D-0000-FFFF-FFFF00000000}"/>
  </bookViews>
  <sheets>
    <sheet name="BS" sheetId="69" r:id="rId1"/>
    <sheet name="PL 3m" sheetId="83" r:id="rId2"/>
    <sheet name="CE-Conso" sheetId="80" r:id="rId3"/>
    <sheet name="CE-Separate" sheetId="81" r:id="rId4"/>
    <sheet name="CF" sheetId="74" r:id="rId5"/>
  </sheets>
  <definedNames>
    <definedName name="_xlnm.Print_Area" localSheetId="0">BS!$A$1:$O$78</definedName>
    <definedName name="_xlnm.Print_Area" localSheetId="2">'CE-Conso'!$A$1:$Y$30</definedName>
    <definedName name="_xlnm.Print_Area" localSheetId="3">'CE-Separate'!$A$1:$S$29</definedName>
    <definedName name="_xlnm.Print_Area" localSheetId="4">CF!$A$1:$L$67</definedName>
    <definedName name="_xlnm.Print_Area" localSheetId="1">'PL 3m'!$A$1:$K$45</definedName>
    <definedName name="_xlnm.Print_Titles" localSheetId="0">BS!$1:$8</definedName>
    <definedName name="_xlnm.Print_Titles" localSheetId="4">CF!$1:$9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8" i="81" l="1"/>
  <c r="U17" i="80"/>
  <c r="U26" i="80" l="1"/>
  <c r="U25" i="80"/>
  <c r="U18" i="80"/>
  <c r="U19" i="80"/>
  <c r="E23" i="83"/>
  <c r="K21" i="83"/>
  <c r="I21" i="83"/>
  <c r="G21" i="83"/>
  <c r="E21" i="83"/>
  <c r="K19" i="83"/>
  <c r="I19" i="83"/>
  <c r="G19" i="83"/>
  <c r="E19" i="83"/>
  <c r="K18" i="83"/>
  <c r="I18" i="83"/>
  <c r="G18" i="83"/>
  <c r="E18" i="83"/>
  <c r="F66" i="74" l="1"/>
  <c r="F51" i="74"/>
  <c r="F63" i="74"/>
  <c r="S20" i="80" l="1"/>
  <c r="Y19" i="80"/>
  <c r="I20" i="80"/>
  <c r="Q20" i="80"/>
  <c r="M20" i="80"/>
  <c r="K20" i="80"/>
  <c r="G20" i="80"/>
  <c r="E20" i="80"/>
  <c r="M50" i="69" l="1"/>
  <c r="Y15" i="80" l="1"/>
  <c r="Y23" i="80"/>
  <c r="I31" i="83"/>
  <c r="I27" i="80" l="1"/>
  <c r="I28" i="80" s="1"/>
  <c r="H51" i="74" l="1"/>
  <c r="L51" i="74"/>
  <c r="J51" i="74"/>
  <c r="W20" i="80" l="1"/>
  <c r="W21" i="80" s="1"/>
  <c r="E31" i="83" l="1"/>
  <c r="E32" i="83" s="1"/>
  <c r="I58" i="69" l="1"/>
  <c r="Q20" i="81" l="1"/>
  <c r="Q21" i="81" s="1"/>
  <c r="I32" i="83"/>
  <c r="S16" i="81"/>
  <c r="K31" i="83"/>
  <c r="G31" i="83"/>
  <c r="S19" i="81" l="1"/>
  <c r="M21" i="80" l="1"/>
  <c r="M58" i="69"/>
  <c r="I29" i="69"/>
  <c r="H63" i="74"/>
  <c r="Q27" i="81"/>
  <c r="Q28" i="81" s="1"/>
  <c r="O27" i="81"/>
  <c r="O28" i="81" s="1"/>
  <c r="O20" i="81"/>
  <c r="O21" i="81" s="1"/>
  <c r="K27" i="81"/>
  <c r="K28" i="81" s="1"/>
  <c r="K20" i="81"/>
  <c r="K21" i="81" s="1"/>
  <c r="Y18" i="80" l="1"/>
  <c r="M74" i="69"/>
  <c r="M73" i="69"/>
  <c r="M71" i="69"/>
  <c r="M59" i="69"/>
  <c r="I21" i="80"/>
  <c r="I67" i="69" s="1"/>
  <c r="Q27" i="80"/>
  <c r="Q28" i="80" s="1"/>
  <c r="M27" i="80"/>
  <c r="M28" i="80" s="1"/>
  <c r="L20" i="80"/>
  <c r="I71" i="69" l="1"/>
  <c r="L21" i="80"/>
  <c r="M29" i="69"/>
  <c r="O29" i="69"/>
  <c r="K29" i="69"/>
  <c r="O75" i="69"/>
  <c r="K50" i="69" l="1"/>
  <c r="G32" i="83" l="1"/>
  <c r="G14" i="83"/>
  <c r="K14" i="83"/>
  <c r="L63" i="74" l="1"/>
  <c r="J63" i="74"/>
  <c r="O58" i="69"/>
  <c r="K58" i="69"/>
  <c r="K59" i="69" s="1"/>
  <c r="O50" i="69"/>
  <c r="O59" i="69" l="1"/>
  <c r="I50" i="69"/>
  <c r="I59" i="69" s="1"/>
  <c r="I17" i="69"/>
  <c r="I30" i="69" s="1"/>
  <c r="E14" i="83" l="1"/>
  <c r="S26" i="81" l="1"/>
  <c r="I14" i="83" l="1"/>
  <c r="A3" i="74"/>
  <c r="A3" i="81"/>
  <c r="A3" i="80"/>
  <c r="K32" i="83"/>
  <c r="O17" i="69"/>
  <c r="M17" i="69"/>
  <c r="M30" i="69" s="1"/>
  <c r="K17" i="69"/>
  <c r="K30" i="69" s="1"/>
  <c r="S27" i="80"/>
  <c r="S28" i="80" s="1"/>
  <c r="J66" i="74"/>
  <c r="E27" i="80"/>
  <c r="E28" i="80" s="1"/>
  <c r="G27" i="80"/>
  <c r="G28" i="80" s="1"/>
  <c r="K27" i="80"/>
  <c r="K28" i="80" s="1"/>
  <c r="I20" i="81"/>
  <c r="I21" i="81" s="1"/>
  <c r="O77" i="69"/>
  <c r="K75" i="69"/>
  <c r="G27" i="81"/>
  <c r="G28" i="81" s="1"/>
  <c r="G20" i="81"/>
  <c r="G21" i="81" s="1"/>
  <c r="S21" i="80"/>
  <c r="I74" i="69" s="1"/>
  <c r="G21" i="80"/>
  <c r="I27" i="81"/>
  <c r="I28" i="81" s="1"/>
  <c r="E27" i="81"/>
  <c r="E28" i="81" s="1"/>
  <c r="E20" i="81"/>
  <c r="E21" i="81" s="1"/>
  <c r="K21" i="80"/>
  <c r="E21" i="80"/>
  <c r="W27" i="80" l="1"/>
  <c r="W28" i="80" s="1"/>
  <c r="M66" i="69"/>
  <c r="M70" i="69"/>
  <c r="O30" i="69"/>
  <c r="I76" i="69"/>
  <c r="I70" i="69"/>
  <c r="O78" i="69"/>
  <c r="M65" i="69" l="1"/>
  <c r="I65" i="69"/>
  <c r="I66" i="69"/>
  <c r="K77" i="69"/>
  <c r="Y26" i="80" l="1"/>
  <c r="K78" i="69"/>
  <c r="Q21" i="80" l="1"/>
  <c r="I73" i="69" s="1"/>
  <c r="E33" i="83" l="1"/>
  <c r="E43" i="83" s="1"/>
  <c r="E41" i="83" s="1"/>
  <c r="F11" i="74" l="1"/>
  <c r="F26" i="74" s="1"/>
  <c r="F36" i="74" s="1"/>
  <c r="F39" i="74" s="1"/>
  <c r="F65" i="74" s="1"/>
  <c r="F67" i="74" s="1"/>
  <c r="E38" i="83"/>
  <c r="E36" i="83" s="1"/>
  <c r="E45" i="83" l="1"/>
  <c r="O20" i="80" l="1"/>
  <c r="O21" i="80" s="1"/>
  <c r="I72" i="69" s="1"/>
  <c r="I75" i="69" l="1"/>
  <c r="I77" i="69" s="1"/>
  <c r="I78" i="69" s="1"/>
  <c r="Y17" i="80"/>
  <c r="Y20" i="80" s="1"/>
  <c r="Y21" i="80" s="1"/>
  <c r="U20" i="80"/>
  <c r="U21" i="80" s="1"/>
  <c r="G23" i="83"/>
  <c r="G33" i="83" s="1"/>
  <c r="G43" i="83" s="1"/>
  <c r="G41" i="83" s="1"/>
  <c r="H11" i="74" l="1"/>
  <c r="H26" i="74" s="1"/>
  <c r="H36" i="74" s="1"/>
  <c r="H39" i="74" s="1"/>
  <c r="H65" i="74" s="1"/>
  <c r="H67" i="74" s="1"/>
  <c r="G38" i="83"/>
  <c r="G36" i="83" s="1"/>
  <c r="G45" i="83" l="1"/>
  <c r="O27" i="80" l="1"/>
  <c r="O28" i="80" s="1"/>
  <c r="Y25" i="80" l="1"/>
  <c r="Y27" i="80" s="1"/>
  <c r="Y28" i="80" s="1"/>
  <c r="U27" i="80"/>
  <c r="U28" i="80" s="1"/>
  <c r="I23" i="83"/>
  <c r="J11" i="74" s="1"/>
  <c r="J26" i="74" s="1"/>
  <c r="J36" i="74" s="1"/>
  <c r="J39" i="74" s="1"/>
  <c r="J65" i="74" s="1"/>
  <c r="J67" i="74" s="1"/>
  <c r="I33" i="83"/>
  <c r="I45" i="83" l="1"/>
  <c r="K23" i="83"/>
  <c r="K33" i="83" s="1"/>
  <c r="M20" i="81" l="1"/>
  <c r="M21" i="81" s="1"/>
  <c r="M72" i="69" s="1"/>
  <c r="M75" i="69" s="1"/>
  <c r="M77" i="69" s="1"/>
  <c r="M78" i="69" s="1"/>
  <c r="S20" i="81"/>
  <c r="S21" i="81" s="1"/>
  <c r="L11" i="74"/>
  <c r="L26" i="74" s="1"/>
  <c r="L36" i="74" s="1"/>
  <c r="L39" i="74" s="1"/>
  <c r="L65" i="74" s="1"/>
  <c r="L67" i="74" s="1"/>
  <c r="K45" i="83"/>
  <c r="L72" i="74" l="1"/>
  <c r="L73" i="74" s="1"/>
  <c r="M27" i="81"/>
  <c r="M28" i="81" s="1"/>
  <c r="S25" i="81"/>
  <c r="S27" i="81" s="1"/>
  <c r="S28" i="81" s="1"/>
</calcChain>
</file>

<file path=xl/sharedStrings.xml><?xml version="1.0" encoding="utf-8"?>
<sst xmlns="http://schemas.openxmlformats.org/spreadsheetml/2006/main" count="275" uniqueCount="184">
  <si>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</si>
  <si>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</si>
  <si>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</si>
  <si>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</si>
  <si>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</si>
  <si>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</si>
  <si>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ตรวจสอบแล้ว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</si>
  <si>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</si>
  <si>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</si>
  <si>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</si>
  <si>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</si>
  <si>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</si>
  <si>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</si>
  <si>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</si>
  <si>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</si>
  <si>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</si>
  <si>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</si>
  <si>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</si>
  <si>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</si>
  <si>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</si>
  <si>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</si>
  <si>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</si>
  <si>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</si>
  <si>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</si>
  <si>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</si>
  <si>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</si>
  <si>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</si>
  <si>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</si>
  <si>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</si>
  <si>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</si>
  <si>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</si>
  <si>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</si>
  <si>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</si>
  <si>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</si>
  <si>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</si>
  <si>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</si>
  <si>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</si>
  <si>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</si>
  <si>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</si>
  <si>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</si>
  <si>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</si>
  <si>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</si>
  <si>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</si>
  <si>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</si>
  <si>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</si>
  <si>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</si>
  <si>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</si>
  <si>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</si>
  <si>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</si>
  <si>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</si>
  <si>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</si>
  <si>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</si>
  <si>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</si>
  <si>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</si>
  <si>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</si>
  <si>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</si>
  <si>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</si>
  <si>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</si>
  <si>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</si>
  <si>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</si>
  <si>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</si>
  <si>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</si>
  <si>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</si>
  <si>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</si>
  <si>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</si>
  <si>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</si>
  <si>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</si>
  <si>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</si>
  <si>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</si>
  <si>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</si>
  <si>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งบกระแสเงินสด</t>
  </si>
  <si>
    <t>กระแสเงินสดจากกิจกรรมดำเนินงาน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</si>
  <si>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</si>
  <si>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</si>
  <si>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</si>
  <si>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</si>
  <si>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</si>
  <si>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</si>
  <si>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</si>
  <si>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</si>
  <si>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</si>
  <si>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</si>
  <si>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</si>
  <si>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หนี้สินไม่หมุนเวียนอื่น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</si>
  <si>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</si>
  <si>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</si>
  <si>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</si>
  <si>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</si>
  <si>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</si>
  <si>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</si>
  <si>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</si>
  <si>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</si>
  <si>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</si>
  <si>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</si>
  <si>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</si>
  <si>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</si>
  <si>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โอนสินทรัพย์ไปเป็นค่าใช้จ่าย</t>
  </si>
  <si>
    <t>หนี้สินภาษีเงินได้รอตัดบัญชี</t>
  </si>
  <si>
    <t xml:space="preserve">   ในภายหลัง - สุทธิจากภาษี</t>
  </si>
  <si>
    <t>หน่วย : พันบาท</t>
  </si>
  <si>
    <t>กำไรสำหรับงวด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</si>
  <si>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</si>
  <si>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</si>
  <si>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</si>
  <si>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</si>
  <si>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</si>
  <si>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</si>
  <si>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</si>
  <si>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</si>
  <si>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</si>
  <si>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</si>
  <si>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</si>
  <si>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31 มีนาคม 2564</t>
  </si>
  <si>
    <t>31 มีนาคม 2565</t>
  </si>
  <si>
    <t>เงินฝากธนาคารที่ติดภาระค้ำประกัน</t>
  </si>
  <si>
    <t xml:space="preserve">   ทุนสำรองหุ้นทุนซื้อคืน</t>
  </si>
  <si>
    <t>หุ้นทุนซื้อคืน</t>
  </si>
  <si>
    <t>ยอดคงเหลือ ณ วันที่ 31 มีนาคม 2565</t>
  </si>
  <si>
    <t>ยอดคงเหลือ ณ วันที่ 1 มกราคม 2565</t>
  </si>
  <si>
    <t>ทุนสำรองหุ้นทุนซื้อคืน</t>
  </si>
  <si>
    <t>องค์ประกอบอื่น</t>
  </si>
  <si>
    <t>ของส่วนของผู้ถือหุ้น</t>
  </si>
  <si>
    <t>เงินปันผลรับ</t>
  </si>
  <si>
    <t>เงินสดรับในเงินปันผล</t>
  </si>
  <si>
    <t>กำไร (ขาดทุน) เบ็ดเสร็จรวมสำหรับงวด</t>
  </si>
  <si>
    <t>กำไร (ขาดทุน) เบ็ดเสร็จอื่นสำหรับงวด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</si>
  <si>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</si>
  <si>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</si>
  <si>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</si>
  <si>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</si>
  <si>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</si>
  <si>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</si>
  <si>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</si>
  <si>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ค่าใช้จ่าย (รายได้) ภาษีเงินได้</t>
  </si>
  <si>
    <t>รายการปรับกระทบกำไรสำหรับงวดเป็นเงินสดรับ (จ่าย) จากกิจกรรมดำเนินงาน</t>
  </si>
  <si>
    <t>(ค่าใช้จ่าย) รายได้ภาษีเงินได้</t>
  </si>
  <si>
    <t>การแบ่งปันกำไร (ขาดทุน) เบ็ดเสร็จรวม</t>
  </si>
  <si>
    <t>รายได้ค่าบริการทางการแพทย์ค้างรับ</t>
  </si>
  <si>
    <t xml:space="preserve">   มูลค่ายุติธรรมผ่านกำไรขาดทุนเบ็ดเสร็จอื่น - สุทธิจากภาษี</t>
  </si>
  <si>
    <t>รวมกำไร (ขาดทุน) เบ็ดเสร็จอื่นสำหรับงวด - สุทธิจากภาษี</t>
  </si>
  <si>
    <t>กำไรจากการจำหน่ายสินทรัพย์</t>
  </si>
  <si>
    <t>รายได้เงินปันผลรับ</t>
  </si>
  <si>
    <t>การแบ่งปันกำไร</t>
  </si>
  <si>
    <t>หนี้สูญและผลขาดทุนด้านเครดิตที่คาดว่าจะเกิดขึ้น (โอนกลับ)</t>
  </si>
  <si>
    <t>ขาดทุนจากมูลค่าสินค้าคงเหลือลดลง (โอนกลับ)</t>
  </si>
  <si>
    <t>เงินสดจ่ายเงินมัดจำค่าสินทรัพย์</t>
  </si>
  <si>
    <t>ผลกำไรจากการวัดมูลค่าใหม่ของผลประโยชน์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</si>
  <si>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</si>
  <si>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</si>
  <si>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</si>
  <si>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</si>
  <si>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</si>
  <si>
    <t>ณ วันที่ 31 มีนาคม 2566</t>
  </si>
  <si>
    <t>31 มีนาคม 2566</t>
  </si>
  <si>
    <t>31 ธันวาคม 2565</t>
  </si>
  <si>
    <t>สินทรัพย์ภาษีเงินได้ของงวดปัจจุบัน</t>
  </si>
  <si>
    <t>สินทรัพย์ทางการเงินไม่หมุนเวียนที่ไม่ใช่เงินสดที่เป็นหลักประกัน</t>
  </si>
  <si>
    <t>เงินกู้ยืมระยะยาวจากสถาบันการเงินที่ถึงกำหนดชำระภายในหนึ่งปี</t>
  </si>
  <si>
    <t>เงินกู้ยืมระยะสั้นจากบริษัทย่อย</t>
  </si>
  <si>
    <t>เงินกู้ยืมระยะยาวจากสถาบันการเงิน</t>
  </si>
  <si>
    <t>สำหรับงวดสามเดือน สิ้นสุดวันที่ 31 มีนาคม 2566</t>
  </si>
  <si>
    <t>การเปลี่ยนแปลงในส่วนของผู้ถือหุ้น</t>
  </si>
  <si>
    <t>ยอดคงเหลือ ณ วันที่ 1 มกราคม 2566</t>
  </si>
  <si>
    <t>ยอดคงเหลือ ณ วันที่ 31 มีนาคม 2566</t>
  </si>
  <si>
    <t>รวมการเปลี่ยนแปลงในส่วนของผู้ถือหุ้น</t>
  </si>
  <si>
    <t>การเพิ่มทุนของบริษัทย่อย</t>
  </si>
  <si>
    <t>เงินสดรับจากเงินกู้ยืมระยะยาวจากสถาบันการเงิน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</si>
  <si>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</si>
  <si>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เงินสดรับจากการเพิ่มทุนของผู้มีส่วนได้เสียที่ไม่มีอำนาจควบคุมของบริษัทย่อย</t>
  </si>
  <si>
    <t>เงินสดจ่ายเงินลงทุนในบริษัทย่อย</t>
  </si>
  <si>
    <t>เงินสดรับเงินกู้ยืมระยะสั้นจากบริษัทย่อย</t>
  </si>
  <si>
    <t>เงินสดจ่ายเงินกู้ยืมระยะสั้นจากบริษัทย่อย</t>
  </si>
  <si>
    <t>กำไรจากกิจกรรมดำเนินงาน</t>
  </si>
  <si>
    <t>ส่วนต่ำจากการเปลี่ยนแปลงสัดส่วนการถือหุ้นในบริษัทย่อย</t>
  </si>
  <si>
    <t>ผลกำไร (ขาดทุน) จากเงินลงทุนในตราสารทุนที่กำหนดให้วัดมูลค่าด้วย</t>
  </si>
  <si>
    <t>สัดส่วนการถือหุ้น</t>
  </si>
  <si>
    <t>ในบริษัทย่อย</t>
  </si>
  <si>
    <t>ค่าตัดจำหน่ายสินทรัพย์ไม่มีตัวตน</t>
  </si>
  <si>
    <t>สินทรัพย์ไม่มีตัวตน</t>
  </si>
  <si>
    <t>เงินสดรับจากเงินให้กู้ยืมระยะสั้นแก่บริษัทย่อย</t>
  </si>
  <si>
    <t>เงินสดจ่ายในเงินให้กู้ยืมระยะสั้นแก่บริษัทย่อย</t>
  </si>
  <si>
    <t>เงินสดรับในเงินให้กู้ยืมระยะสั้นแก่บริษัทอื่น</t>
  </si>
  <si>
    <t>เงินสดจ่ายในเงินให้กู้ยืมระยะสั้นแก่บริษัทอื่น</t>
  </si>
  <si>
    <t>เงินสดรับจากเงินกู้ยืมระยะสั้นจากสถาบันการเงิน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</si>
</sst>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3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  <font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15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12" fillId="0" borderId="0" xfId="6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3" applyNumberFormat="1" applyFont="1" applyFill="1" applyBorder="1" applyAlignment="1"/>
    <xf numFmtId="166" fontId="2" fillId="0" borderId="0" xfId="5" applyNumberFormat="1" applyFont="1"/>
    <xf numFmtId="43" fontId="6" fillId="0" borderId="1" xfId="1" applyFont="1" applyFill="1" applyBorder="1" applyAlignment="1">
      <alignment horizontal="right"/>
    </xf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0" fontId="1" fillId="0" borderId="0" xfId="7" applyFont="1"/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quotePrefix="1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0" fontId="14" fillId="0" borderId="0" xfId="11" applyFont="1"/>
    <xf numFmtId="43" fontId="14" fillId="0" borderId="0" xfId="1" applyFont="1" applyFill="1" applyBorder="1"/>
    <xf numFmtId="0" fontId="14" fillId="0" borderId="2" xfId="11" applyFont="1" applyBorder="1"/>
    <xf numFmtId="164" fontId="13" fillId="0" borderId="2" xfId="8" applyFont="1" applyFill="1" applyBorder="1" applyAlignment="1">
      <alignment horizontal="center"/>
    </xf>
    <xf numFmtId="0" fontId="14" fillId="0" borderId="1" xfId="0" applyFont="1" applyBorder="1"/>
    <xf numFmtId="0" fontId="13" fillId="0" borderId="1" xfId="0" applyFont="1" applyBorder="1" applyAlignment="1">
      <alignment horizontal="right"/>
    </xf>
    <xf numFmtId="166" fontId="13" fillId="0" borderId="1" xfId="1" applyNumberFormat="1" applyFont="1" applyFill="1" applyBorder="1" applyAlignment="1">
      <alignment horizontal="center"/>
    </xf>
    <xf numFmtId="166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4" fillId="0" borderId="0" xfId="11" applyFont="1" applyAlignment="1">
      <alignment horizontal="center"/>
    </xf>
    <xf numFmtId="166" fontId="13" fillId="0" borderId="0" xfId="1" applyNumberFormat="1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0" fontId="13" fillId="0" borderId="0" xfId="11" applyFont="1"/>
    <xf numFmtId="166" fontId="14" fillId="0" borderId="0" xfId="1" applyNumberFormat="1" applyFont="1" applyFill="1"/>
    <xf numFmtId="166" fontId="14" fillId="0" borderId="0" xfId="11" applyNumberFormat="1" applyFont="1"/>
    <xf numFmtId="43" fontId="14" fillId="0" borderId="0" xfId="1" applyFont="1" applyFill="1"/>
    <xf numFmtId="0" fontId="14" fillId="0" borderId="0" xfId="11" quotePrefix="1" applyFont="1" applyAlignment="1">
      <alignment horizontal="center"/>
    </xf>
    <xf numFmtId="43" fontId="14" fillId="0" borderId="0" xfId="11" applyNumberFormat="1" applyFont="1"/>
    <xf numFmtId="166" fontId="14" fillId="0" borderId="0" xfId="1" applyNumberFormat="1" applyFont="1" applyFill="1" applyBorder="1"/>
    <xf numFmtId="166" fontId="13" fillId="0" borderId="3" xfId="1" applyNumberFormat="1" applyFont="1" applyFill="1" applyBorder="1"/>
    <xf numFmtId="43" fontId="13" fillId="0" borderId="0" xfId="1" applyFont="1" applyFill="1" applyBorder="1"/>
    <xf numFmtId="166" fontId="13" fillId="0" borderId="0" xfId="1" applyNumberFormat="1" applyFont="1" applyFill="1" applyBorder="1"/>
    <xf numFmtId="43" fontId="16" fillId="0" borderId="0" xfId="1" applyFont="1" applyFill="1" applyBorder="1"/>
    <xf numFmtId="166" fontId="13" fillId="0" borderId="4" xfId="1" applyNumberFormat="1" applyFont="1" applyFill="1" applyBorder="1"/>
    <xf numFmtId="166" fontId="13" fillId="0" borderId="0" xfId="1" applyNumberFormat="1" applyFont="1" applyFill="1"/>
    <xf numFmtId="43" fontId="13" fillId="0" borderId="0" xfId="1" applyFont="1" applyFill="1"/>
    <xf numFmtId="0" fontId="14" fillId="0" borderId="0" xfId="12" applyFont="1"/>
    <xf numFmtId="0" fontId="13" fillId="0" borderId="0" xfId="11" applyFont="1" applyAlignment="1">
      <alignment horizontal="center"/>
    </xf>
    <xf numFmtId="43" fontId="14" fillId="0" borderId="0" xfId="1" applyFont="1" applyFill="1" applyBorder="1" applyAlignment="1">
      <alignment horizontal="center"/>
    </xf>
    <xf numFmtId="3" fontId="14" fillId="0" borderId="0" xfId="11" applyNumberFormat="1" applyFont="1"/>
    <xf numFmtId="166" fontId="13" fillId="0" borderId="0" xfId="1" applyNumberFormat="1" applyFont="1" applyFill="1" applyAlignment="1">
      <alignment horizontal="right"/>
    </xf>
    <xf numFmtId="0" fontId="13" fillId="0" borderId="2" xfId="0" applyFont="1" applyBorder="1" applyAlignment="1">
      <alignment horizontal="center"/>
    </xf>
    <xf numFmtId="0" fontId="14" fillId="0" borderId="1" xfId="11" applyFont="1" applyBorder="1" applyAlignment="1">
      <alignment horizontal="center"/>
    </xf>
    <xf numFmtId="166" fontId="13" fillId="0" borderId="1" xfId="0" quotePrefix="1" applyNumberFormat="1" applyFont="1" applyBorder="1" applyAlignment="1">
      <alignment horizontal="center"/>
    </xf>
    <xf numFmtId="166" fontId="15" fillId="0" borderId="0" xfId="1" applyNumberFormat="1" applyFont="1" applyFill="1" applyBorder="1" applyAlignment="1">
      <alignment horizontal="center"/>
    </xf>
    <xf numFmtId="166" fontId="13" fillId="0" borderId="0" xfId="11" applyNumberFormat="1" applyFont="1" applyAlignment="1">
      <alignment horizontal="center"/>
    </xf>
    <xf numFmtId="166" fontId="18" fillId="0" borderId="0" xfId="1" applyNumberFormat="1" applyFont="1" applyFill="1" applyBorder="1" applyAlignment="1">
      <alignment horizontal="center"/>
    </xf>
    <xf numFmtId="166" fontId="18" fillId="0" borderId="0" xfId="11" applyNumberFormat="1" applyFont="1" applyAlignment="1">
      <alignment horizontal="center"/>
    </xf>
    <xf numFmtId="166" fontId="14" fillId="0" borderId="0" xfId="11" applyNumberFormat="1" applyFont="1" applyAlignment="1">
      <alignment horizontal="center"/>
    </xf>
    <xf numFmtId="166" fontId="14" fillId="0" borderId="0" xfId="0" applyNumberFormat="1" applyFont="1"/>
    <xf numFmtId="166" fontId="14" fillId="0" borderId="1" xfId="1" applyNumberFormat="1" applyFont="1" applyFill="1" applyBorder="1"/>
    <xf numFmtId="166" fontId="14" fillId="0" borderId="2" xfId="1" applyNumberFormat="1" applyFont="1" applyFill="1" applyBorder="1"/>
    <xf numFmtId="0" fontId="14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left"/>
    </xf>
    <xf numFmtId="166" fontId="13" fillId="0" borderId="0" xfId="0" applyNumberFormat="1" applyFont="1"/>
    <xf numFmtId="0" fontId="14" fillId="0" borderId="0" xfId="10" applyFont="1"/>
    <xf numFmtId="0" fontId="14" fillId="0" borderId="0" xfId="0" applyFont="1" applyAlignment="1">
      <alignment horizontal="right"/>
    </xf>
    <xf numFmtId="0" fontId="15" fillId="0" borderId="0" xfId="0" applyFont="1"/>
    <xf numFmtId="166" fontId="14" fillId="0" borderId="0" xfId="0" applyNumberFormat="1" applyFont="1" applyAlignment="1">
      <alignment horizontal="center"/>
    </xf>
    <xf numFmtId="166" fontId="13" fillId="0" borderId="1" xfId="1" applyNumberFormat="1" applyFont="1" applyFill="1" applyBorder="1"/>
    <xf numFmtId="164" fontId="14" fillId="0" borderId="0" xfId="0" applyNumberFormat="1" applyFont="1"/>
    <xf numFmtId="166" fontId="14" fillId="0" borderId="0" xfId="11" quotePrefix="1" applyNumberFormat="1" applyFont="1" applyAlignment="1">
      <alignment horizontal="center"/>
    </xf>
    <xf numFmtId="166" fontId="14" fillId="0" borderId="0" xfId="1" applyNumberFormat="1" applyFont="1" applyFill="1" applyBorder="1" applyAlignment="1">
      <alignment horizontal="right" vertical="top" wrapText="1"/>
    </xf>
    <xf numFmtId="164" fontId="13" fillId="0" borderId="0" xfId="8" applyFont="1" applyFill="1" applyAlignment="1">
      <alignment horizontal="center"/>
    </xf>
    <xf numFmtId="43" fontId="14" fillId="0" borderId="0" xfId="1" applyFont="1" applyFill="1" applyBorder="1" applyAlignment="1"/>
    <xf numFmtId="3" fontId="17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7" fillId="0" borderId="0" xfId="0" applyNumberFormat="1" applyFont="1"/>
    <xf numFmtId="0" fontId="1" fillId="0" borderId="0" xfId="0" applyFont="1" applyAlignment="1">
      <alignment horizontal="right" vertical="top" wrapText="1"/>
    </xf>
    <xf numFmtId="166" fontId="3" fillId="0" borderId="0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3" fillId="0" borderId="2" xfId="0" applyNumberFormat="1" applyFont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166" fontId="6" fillId="0" borderId="2" xfId="1" applyNumberFormat="1" applyFont="1" applyFill="1" applyBorder="1"/>
    <xf numFmtId="43" fontId="1" fillId="0" borderId="0" xfId="1" applyFont="1" applyFill="1"/>
    <xf numFmtId="166" fontId="1" fillId="0" borderId="0" xfId="1" applyNumberFormat="1" applyFont="1" applyFill="1"/>
    <xf numFmtId="166" fontId="19" fillId="0" borderId="0" xfId="1" applyNumberFormat="1" applyFont="1" applyFill="1" applyBorder="1"/>
    <xf numFmtId="166" fontId="20" fillId="0" borderId="0" xfId="1" applyNumberFormat="1" applyFont="1" applyFill="1" applyAlignment="1">
      <alignment horizontal="center"/>
    </xf>
    <xf numFmtId="164" fontId="20" fillId="0" borderId="0" xfId="8" applyFont="1" applyFill="1" applyAlignment="1">
      <alignment horizontal="center"/>
    </xf>
    <xf numFmtId="167" fontId="20" fillId="0" borderId="0" xfId="8" applyNumberFormat="1" applyFont="1" applyFill="1" applyAlignment="1">
      <alignment horizontal="center"/>
    </xf>
    <xf numFmtId="167" fontId="20" fillId="0" borderId="0" xfId="8" applyNumberFormat="1" applyFont="1" applyFill="1" applyAlignment="1">
      <alignment horizontal="right"/>
    </xf>
    <xf numFmtId="166" fontId="20" fillId="0" borderId="2" xfId="8" applyNumberFormat="1" applyFont="1" applyFill="1" applyBorder="1" applyAlignment="1">
      <alignment horizontal="center"/>
    </xf>
    <xf numFmtId="166" fontId="20" fillId="0" borderId="1" xfId="1" applyNumberFormat="1" applyFont="1" applyFill="1" applyBorder="1" applyAlignment="1">
      <alignment horizontal="center"/>
    </xf>
    <xf numFmtId="166" fontId="20" fillId="0" borderId="1" xfId="0" applyNumberFormat="1" applyFont="1" applyBorder="1" applyAlignment="1">
      <alignment horizontal="center"/>
    </xf>
    <xf numFmtId="167" fontId="20" fillId="0" borderId="1" xfId="1" applyNumberFormat="1" applyFont="1" applyFill="1" applyBorder="1" applyAlignment="1">
      <alignment horizontal="center"/>
    </xf>
    <xf numFmtId="166" fontId="20" fillId="0" borderId="0" xfId="1" applyNumberFormat="1" applyFont="1" applyFill="1" applyBorder="1" applyAlignment="1">
      <alignment horizontal="center"/>
    </xf>
    <xf numFmtId="166" fontId="20" fillId="0" borderId="0" xfId="7" applyNumberFormat="1" applyFont="1"/>
    <xf numFmtId="167" fontId="20" fillId="0" borderId="0" xfId="1" applyNumberFormat="1" applyFont="1" applyFill="1" applyBorder="1" applyAlignment="1">
      <alignment horizontal="center"/>
    </xf>
    <xf numFmtId="166" fontId="21" fillId="0" borderId="0" xfId="7" applyNumberFormat="1" applyFont="1" applyAlignment="1">
      <alignment horizontal="center"/>
    </xf>
    <xf numFmtId="166" fontId="20" fillId="0" borderId="0" xfId="0" applyNumberFormat="1" applyFont="1" applyAlignment="1">
      <alignment horizontal="centerContinuous"/>
    </xf>
    <xf numFmtId="166" fontId="20" fillId="0" borderId="0" xfId="0" applyNumberFormat="1" applyFont="1" applyAlignment="1">
      <alignment horizontal="center"/>
    </xf>
    <xf numFmtId="166" fontId="19" fillId="0" borderId="0" xfId="1" applyNumberFormat="1" applyFont="1" applyFill="1"/>
    <xf numFmtId="166" fontId="19" fillId="0" borderId="0" xfId="11" applyNumberFormat="1" applyFont="1"/>
    <xf numFmtId="167" fontId="19" fillId="0" borderId="0" xfId="1" applyNumberFormat="1" applyFont="1" applyFill="1"/>
    <xf numFmtId="43" fontId="19" fillId="0" borderId="0" xfId="1" applyFont="1" applyFill="1"/>
    <xf numFmtId="166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Alignment="1">
      <alignment horizontal="right"/>
    </xf>
    <xf numFmtId="167" fontId="19" fillId="0" borderId="0" xfId="1" applyNumberFormat="1" applyFont="1" applyFill="1" applyBorder="1"/>
    <xf numFmtId="43" fontId="19" fillId="0" borderId="0" xfId="1" applyFont="1" applyFill="1" applyBorder="1"/>
    <xf numFmtId="166" fontId="20" fillId="0" borderId="3" xfId="1" applyNumberFormat="1" applyFont="1" applyFill="1" applyBorder="1"/>
    <xf numFmtId="167" fontId="20" fillId="0" borderId="3" xfId="1" applyNumberFormat="1" applyFont="1" applyFill="1" applyBorder="1"/>
    <xf numFmtId="43" fontId="20" fillId="0" borderId="0" xfId="1" applyFont="1" applyFill="1" applyBorder="1"/>
    <xf numFmtId="166" fontId="20" fillId="0" borderId="0" xfId="1" applyNumberFormat="1" applyFont="1" applyFill="1" applyBorder="1"/>
    <xf numFmtId="167" fontId="20" fillId="0" borderId="0" xfId="1" applyNumberFormat="1" applyFont="1" applyFill="1" applyBorder="1"/>
    <xf numFmtId="43" fontId="19" fillId="0" borderId="0" xfId="1" applyFont="1" applyFill="1" applyAlignment="1">
      <alignment horizontal="right"/>
    </xf>
    <xf numFmtId="166" fontId="20" fillId="0" borderId="4" xfId="1" applyNumberFormat="1" applyFont="1" applyFill="1" applyBorder="1"/>
    <xf numFmtId="167" fontId="20" fillId="0" borderId="4" xfId="1" applyNumberFormat="1" applyFont="1" applyFill="1" applyBorder="1"/>
    <xf numFmtId="166" fontId="20" fillId="0" borderId="0" xfId="1" applyNumberFormat="1" applyFont="1" applyFill="1"/>
    <xf numFmtId="167" fontId="20" fillId="0" borderId="0" xfId="1" applyNumberFormat="1" applyFont="1" applyFill="1"/>
    <xf numFmtId="43" fontId="20" fillId="0" borderId="0" xfId="1" applyFont="1" applyFill="1"/>
    <xf numFmtId="166" fontId="19" fillId="0" borderId="5" xfId="1" applyNumberFormat="1" applyFont="1" applyFill="1" applyBorder="1" applyAlignment="1">
      <alignment horizontal="right"/>
    </xf>
    <xf numFmtId="167" fontId="19" fillId="0" borderId="5" xfId="1" applyNumberFormat="1" applyFont="1" applyFill="1" applyBorder="1" applyAlignment="1">
      <alignment horizontal="right"/>
    </xf>
    <xf numFmtId="166" fontId="20" fillId="0" borderId="2" xfId="1" applyNumberFormat="1" applyFont="1" applyFill="1" applyBorder="1"/>
    <xf numFmtId="167" fontId="20" fillId="0" borderId="2" xfId="1" applyNumberFormat="1" applyFont="1" applyFill="1" applyBorder="1"/>
    <xf numFmtId="166" fontId="19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43" fontId="14" fillId="0" borderId="0" xfId="0" applyNumberFormat="1" applyFont="1"/>
    <xf numFmtId="166" fontId="3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center"/>
    </xf>
    <xf numFmtId="0" fontId="2" fillId="0" borderId="0" xfId="5" applyFont="1" applyAlignment="1">
      <alignment horizontal="center"/>
    </xf>
    <xf numFmtId="0" fontId="13" fillId="0" borderId="1" xfId="0" applyFont="1" applyBorder="1" applyAlignment="1">
      <alignment horizontal="center"/>
    </xf>
    <xf numFmtId="0" fontId="22" fillId="0" borderId="0" xfId="0" applyFont="1" applyAlignment="1">
      <alignment horizontal="justify" vertical="center" wrapText="1"/>
    </xf>
    <xf numFmtId="166" fontId="3" fillId="0" borderId="3" xfId="1" applyNumberFormat="1" applyFont="1" applyFill="1" applyBorder="1" applyAlignment="1">
      <alignment horizontal="center" vertical="top"/>
    </xf>
    <xf numFmtId="164" fontId="13" fillId="0" borderId="0" xfId="8" applyFont="1" applyFill="1" applyAlignment="1">
      <alignment horizontal="center"/>
    </xf>
    <xf numFmtId="166" fontId="20" fillId="0" borderId="2" xfId="8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166" fontId="6" fillId="0" borderId="2" xfId="6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3" fillId="0" borderId="2" xfId="0" applyNumberFormat="1" applyFont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82"/>
  <sheetViews>
    <sheetView view="pageBreakPreview" zoomScale="56" zoomScaleSheetLayoutView="56" workbookViewId="0">
      <selection activeCell="W4" sqref="W4"/>
    </sheetView>
  </sheetViews>
  <sheetFormatPr defaultColWidth="9.08984375" defaultRowHeight="22.5" x14ac:dyDescent="0.7"/>
  <cols>
    <col min="1" max="1" width="3" style="80" customWidth="1"/>
    <col min="2" max="2" width="1.90625" style="80" customWidth="1"/>
    <col min="3" max="3" width="3" style="80" customWidth="1"/>
    <col min="4" max="4" width="22.36328125" style="80" customWidth="1"/>
    <col min="5" max="5" width="26.81640625" style="80" customWidth="1"/>
    <col min="6" max="6" width="1.36328125" style="80" customWidth="1"/>
    <col min="7" max="7" width="9.6328125" style="89" customWidth="1"/>
    <col min="8" max="8" width="1.453125" style="89" customWidth="1"/>
    <col min="9" max="9" width="15.1796875" style="166" customWidth="1"/>
    <col min="10" max="10" width="1.54296875" style="167" customWidth="1"/>
    <col min="11" max="11" width="15.1796875" style="168" customWidth="1"/>
    <col min="12" max="12" width="1.453125" style="167" customWidth="1"/>
    <col min="13" max="13" width="15.1796875" style="166" customWidth="1"/>
    <col min="14" max="14" width="2.08984375" style="167" customWidth="1"/>
    <col min="15" max="15" width="15.1796875" style="168" customWidth="1"/>
    <col min="16" max="16" width="12.90625" style="80" bestFit="1" customWidth="1"/>
    <col min="17" max="17" width="11.90625" style="80" bestFit="1" customWidth="1"/>
    <col min="18" max="19" width="11.453125" style="80" bestFit="1" customWidth="1"/>
    <col min="20" max="20" width="9.08984375" style="80"/>
    <col min="21" max="21" width="12.90625" style="80" bestFit="1" customWidth="1"/>
    <col min="22" max="22" width="11.453125" style="80" bestFit="1" customWidth="1"/>
    <col min="23" max="23" width="9.08984375" style="80"/>
    <col min="24" max="24" width="11" style="80" bestFit="1" customWidth="1"/>
    <col min="25" max="16384" width="9.08984375" style="80"/>
  </cols>
  <sheetData>
    <row r="1" spans="1:22" ht="26.25" customHeight="1" x14ac:dyDescent="0.7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</row>
    <row r="2" spans="1:22" x14ac:dyDescent="0.7">
      <c r="A2" s="198" t="s">
        <v>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22" x14ac:dyDescent="0.7">
      <c r="A3" s="198" t="s">
        <v>152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22" x14ac:dyDescent="0.7">
      <c r="A4" s="134"/>
      <c r="B4" s="134"/>
      <c r="C4" s="134"/>
      <c r="D4" s="134"/>
      <c r="E4" s="134"/>
      <c r="F4" s="134"/>
      <c r="G4" s="134"/>
      <c r="H4" s="134"/>
      <c r="I4" s="152"/>
      <c r="J4" s="153"/>
      <c r="K4" s="154"/>
      <c r="L4" s="153"/>
      <c r="M4" s="152"/>
      <c r="N4" s="153"/>
      <c r="O4" s="155" t="s">
        <v>99</v>
      </c>
    </row>
    <row r="5" spans="1:22" ht="23.25" customHeight="1" x14ac:dyDescent="0.7">
      <c r="A5" s="82"/>
      <c r="B5" s="82"/>
      <c r="C5" s="82"/>
      <c r="D5" s="82"/>
      <c r="E5" s="83"/>
      <c r="F5" s="83"/>
      <c r="G5" s="83"/>
      <c r="H5" s="83"/>
      <c r="I5" s="199" t="s">
        <v>2</v>
      </c>
      <c r="J5" s="199"/>
      <c r="K5" s="199"/>
      <c r="L5" s="156"/>
      <c r="M5" s="199" t="s">
        <v>3</v>
      </c>
      <c r="N5" s="199"/>
      <c r="O5" s="199"/>
    </row>
    <row r="6" spans="1:22" s="88" customFormat="1" x14ac:dyDescent="0.7">
      <c r="A6" s="84"/>
      <c r="B6" s="84"/>
      <c r="C6" s="84"/>
      <c r="D6" s="84"/>
      <c r="E6" s="84"/>
      <c r="F6" s="84"/>
      <c r="G6" s="195" t="s">
        <v>4</v>
      </c>
      <c r="H6" s="85"/>
      <c r="I6" s="157" t="s">
        <v>153</v>
      </c>
      <c r="J6" s="158"/>
      <c r="K6" s="159" t="s">
        <v>154</v>
      </c>
      <c r="L6" s="158"/>
      <c r="M6" s="157" t="s">
        <v>153</v>
      </c>
      <c r="N6" s="158"/>
      <c r="O6" s="159" t="s">
        <v>154</v>
      </c>
    </row>
    <row r="7" spans="1:22" x14ac:dyDescent="0.7">
      <c r="I7" s="160" t="s">
        <v>5</v>
      </c>
      <c r="J7" s="161"/>
      <c r="K7" s="162" t="s">
        <v>6</v>
      </c>
      <c r="L7" s="163"/>
      <c r="M7" s="160" t="s">
        <v>5</v>
      </c>
      <c r="N7" s="161"/>
      <c r="O7" s="162" t="s">
        <v>6</v>
      </c>
    </row>
    <row r="8" spans="1:22" x14ac:dyDescent="0.7">
      <c r="I8" s="160" t="s">
        <v>7</v>
      </c>
      <c r="J8" s="164"/>
      <c r="K8" s="162"/>
      <c r="L8" s="165"/>
      <c r="M8" s="160" t="s">
        <v>7</v>
      </c>
      <c r="N8" s="161"/>
      <c r="O8" s="162"/>
    </row>
    <row r="9" spans="1:22" x14ac:dyDescent="0.7">
      <c r="A9" s="92" t="s">
        <v>8</v>
      </c>
      <c r="N9" s="164"/>
      <c r="O9" s="162"/>
      <c r="P9" s="135"/>
      <c r="Q9" s="135"/>
      <c r="R9" s="135"/>
      <c r="S9" s="135"/>
      <c r="T9" s="135"/>
      <c r="U9" s="135"/>
      <c r="V9" s="135"/>
    </row>
    <row r="10" spans="1:22" x14ac:dyDescent="0.7">
      <c r="B10" s="92" t="s">
        <v>9</v>
      </c>
      <c r="J10" s="169"/>
      <c r="L10" s="169"/>
      <c r="N10" s="169"/>
      <c r="P10" s="108"/>
      <c r="R10" s="81"/>
      <c r="S10" s="108"/>
      <c r="T10" s="108"/>
      <c r="U10" s="108"/>
    </row>
    <row r="11" spans="1:22" ht="24" customHeight="1" x14ac:dyDescent="0.7">
      <c r="C11" s="80" t="s">
        <v>10</v>
      </c>
      <c r="G11" s="96"/>
      <c r="H11" s="96"/>
      <c r="I11" s="166">
        <v>125806</v>
      </c>
      <c r="J11" s="169"/>
      <c r="K11" s="166">
        <v>237078</v>
      </c>
      <c r="L11" s="169"/>
      <c r="M11" s="166">
        <v>27504</v>
      </c>
      <c r="N11" s="169"/>
      <c r="O11" s="168">
        <v>34268</v>
      </c>
      <c r="Q11" s="97"/>
      <c r="R11" s="94"/>
      <c r="S11" s="81"/>
      <c r="V11" s="97"/>
    </row>
    <row r="12" spans="1:22" ht="24" customHeight="1" x14ac:dyDescent="0.7">
      <c r="C12" s="88" t="s">
        <v>79</v>
      </c>
      <c r="G12" s="96">
        <v>5</v>
      </c>
      <c r="H12" s="96"/>
      <c r="I12" s="166">
        <v>194146</v>
      </c>
      <c r="J12" s="169"/>
      <c r="K12" s="166">
        <v>220499</v>
      </c>
      <c r="L12" s="169"/>
      <c r="M12" s="166">
        <v>237988</v>
      </c>
      <c r="N12" s="169"/>
      <c r="O12" s="167">
        <v>208061</v>
      </c>
      <c r="P12" s="102"/>
      <c r="Q12" s="97"/>
      <c r="R12" s="94"/>
      <c r="S12" s="81"/>
      <c r="V12" s="97"/>
    </row>
    <row r="13" spans="1:22" ht="24" customHeight="1" x14ac:dyDescent="0.7">
      <c r="C13" s="88" t="s">
        <v>137</v>
      </c>
      <c r="G13" s="96">
        <v>6</v>
      </c>
      <c r="H13" s="96"/>
      <c r="I13" s="166">
        <v>368971</v>
      </c>
      <c r="J13" s="169"/>
      <c r="K13" s="166">
        <v>469353</v>
      </c>
      <c r="L13" s="169"/>
      <c r="M13" s="166">
        <v>294234</v>
      </c>
      <c r="N13" s="169"/>
      <c r="O13" s="167">
        <v>389091</v>
      </c>
      <c r="P13" s="102"/>
      <c r="Q13" s="97"/>
      <c r="R13" s="94"/>
      <c r="S13" s="81"/>
      <c r="V13" s="97"/>
    </row>
    <row r="14" spans="1:22" ht="24" customHeight="1" x14ac:dyDescent="0.7">
      <c r="C14" s="80" t="s">
        <v>11</v>
      </c>
      <c r="G14" s="96">
        <v>7</v>
      </c>
      <c r="H14" s="96"/>
      <c r="I14" s="170">
        <v>48801</v>
      </c>
      <c r="J14" s="169"/>
      <c r="K14" s="171">
        <v>45258</v>
      </c>
      <c r="L14" s="169"/>
      <c r="M14" s="170">
        <v>40224</v>
      </c>
      <c r="N14" s="169"/>
      <c r="O14" s="171">
        <v>36748</v>
      </c>
      <c r="P14" s="102"/>
      <c r="Q14" s="97"/>
      <c r="R14" s="94"/>
      <c r="S14" s="81"/>
      <c r="V14" s="97"/>
    </row>
    <row r="15" spans="1:22" ht="24" customHeight="1" x14ac:dyDescent="0.7">
      <c r="C15" s="80" t="s">
        <v>155</v>
      </c>
      <c r="G15" s="96"/>
      <c r="H15" s="96"/>
      <c r="I15" s="170">
        <v>1174</v>
      </c>
      <c r="J15" s="169"/>
      <c r="K15" s="171">
        <v>10439</v>
      </c>
      <c r="L15" s="169"/>
      <c r="M15" s="170">
        <v>0</v>
      </c>
      <c r="N15" s="169"/>
      <c r="O15" s="171">
        <v>0</v>
      </c>
      <c r="P15" s="102"/>
      <c r="Q15" s="97"/>
      <c r="R15" s="94"/>
      <c r="S15" s="81"/>
      <c r="V15" s="97"/>
    </row>
    <row r="16" spans="1:22" ht="24" customHeight="1" x14ac:dyDescent="0.7">
      <c r="C16" s="80" t="s">
        <v>12</v>
      </c>
      <c r="G16" s="96"/>
      <c r="I16" s="151">
        <v>3496</v>
      </c>
      <c r="J16" s="169"/>
      <c r="K16" s="172">
        <v>3677</v>
      </c>
      <c r="L16" s="173"/>
      <c r="M16" s="151">
        <v>1554</v>
      </c>
      <c r="N16" s="173"/>
      <c r="O16" s="171">
        <v>1728</v>
      </c>
      <c r="P16" s="102"/>
      <c r="Q16" s="97"/>
      <c r="R16" s="94"/>
      <c r="S16" s="81"/>
      <c r="V16" s="97"/>
    </row>
    <row r="17" spans="2:22" ht="25.5" customHeight="1" x14ac:dyDescent="0.7">
      <c r="C17" s="92" t="s">
        <v>13</v>
      </c>
      <c r="I17" s="174">
        <f>SUM(I11:I16)</f>
        <v>742394</v>
      </c>
      <c r="J17" s="169"/>
      <c r="K17" s="175">
        <f>SUM(K11:K16)</f>
        <v>986304</v>
      </c>
      <c r="L17" s="176"/>
      <c r="M17" s="174">
        <f>SUM(M11:M16)</f>
        <v>601504</v>
      </c>
      <c r="N17" s="176"/>
      <c r="O17" s="175">
        <f>SUM(O11:O16)</f>
        <v>669896</v>
      </c>
      <c r="S17" s="81"/>
    </row>
    <row r="18" spans="2:22" ht="25.5" customHeight="1" x14ac:dyDescent="0.7">
      <c r="B18" s="92" t="s">
        <v>14</v>
      </c>
      <c r="D18" s="92"/>
      <c r="I18" s="177"/>
      <c r="J18" s="169"/>
      <c r="K18" s="178"/>
      <c r="L18" s="176"/>
      <c r="M18" s="177"/>
      <c r="N18" s="176"/>
      <c r="O18" s="178"/>
      <c r="S18" s="81"/>
    </row>
    <row r="19" spans="2:22" ht="25.5" customHeight="1" x14ac:dyDescent="0.7">
      <c r="B19" s="92"/>
      <c r="C19" s="80" t="s">
        <v>114</v>
      </c>
      <c r="D19" s="92"/>
      <c r="I19" s="151">
        <v>8763</v>
      </c>
      <c r="J19" s="169"/>
      <c r="K19" s="171">
        <v>8763</v>
      </c>
      <c r="L19" s="176"/>
      <c r="M19" s="177">
        <v>0</v>
      </c>
      <c r="N19" s="176"/>
      <c r="O19" s="178">
        <v>0</v>
      </c>
      <c r="S19" s="81"/>
    </row>
    <row r="20" spans="2:22" ht="24" customHeight="1" x14ac:dyDescent="0.7">
      <c r="C20" s="80" t="s">
        <v>106</v>
      </c>
      <c r="G20" s="96">
        <v>8.1</v>
      </c>
      <c r="H20" s="96"/>
      <c r="I20" s="170">
        <v>91980</v>
      </c>
      <c r="J20" s="179"/>
      <c r="K20" s="171">
        <v>91980</v>
      </c>
      <c r="L20" s="169"/>
      <c r="M20" s="170">
        <v>91980</v>
      </c>
      <c r="N20" s="169"/>
      <c r="O20" s="171">
        <v>91980</v>
      </c>
      <c r="P20" s="102"/>
      <c r="Q20" s="97"/>
      <c r="R20" s="94"/>
      <c r="S20" s="81"/>
      <c r="V20" s="97"/>
    </row>
    <row r="21" spans="2:22" ht="23.4" customHeight="1" x14ac:dyDescent="0.7">
      <c r="C21" s="80" t="s">
        <v>15</v>
      </c>
      <c r="G21" s="96">
        <v>9</v>
      </c>
      <c r="H21" s="96"/>
      <c r="I21" s="170">
        <v>0</v>
      </c>
      <c r="J21" s="179"/>
      <c r="K21" s="171">
        <v>0</v>
      </c>
      <c r="L21" s="169"/>
      <c r="M21" s="170">
        <v>870679</v>
      </c>
      <c r="N21" s="169"/>
      <c r="O21" s="171">
        <v>825679</v>
      </c>
      <c r="P21" s="102"/>
      <c r="Q21" s="97"/>
      <c r="R21" s="94"/>
      <c r="S21" s="81"/>
      <c r="V21" s="97"/>
    </row>
    <row r="22" spans="2:22" ht="24" customHeight="1" x14ac:dyDescent="0.7">
      <c r="C22" s="80" t="s">
        <v>16</v>
      </c>
      <c r="G22" s="96">
        <v>10</v>
      </c>
      <c r="H22" s="96"/>
      <c r="I22" s="170">
        <v>1905460</v>
      </c>
      <c r="J22" s="179"/>
      <c r="K22" s="171">
        <v>1869494</v>
      </c>
      <c r="L22" s="169"/>
      <c r="M22" s="170">
        <v>1240730</v>
      </c>
      <c r="N22" s="169"/>
      <c r="O22" s="171">
        <v>1256218</v>
      </c>
      <c r="P22" s="102"/>
      <c r="Q22" s="97"/>
      <c r="R22" s="94"/>
      <c r="S22" s="81"/>
      <c r="U22" s="97"/>
      <c r="V22" s="97"/>
    </row>
    <row r="23" spans="2:22" ht="24" customHeight="1" x14ac:dyDescent="0.7">
      <c r="C23" s="80" t="s">
        <v>103</v>
      </c>
      <c r="G23" s="96"/>
      <c r="H23" s="96"/>
      <c r="I23" s="170">
        <v>154</v>
      </c>
      <c r="J23" s="179"/>
      <c r="K23" s="171">
        <v>180</v>
      </c>
      <c r="L23" s="169"/>
      <c r="M23" s="170">
        <v>12</v>
      </c>
      <c r="N23" s="169"/>
      <c r="O23" s="171">
        <v>24</v>
      </c>
      <c r="P23" s="102"/>
      <c r="Q23" s="97"/>
      <c r="R23" s="94"/>
      <c r="S23" s="81"/>
      <c r="U23" s="81"/>
      <c r="V23" s="97"/>
    </row>
    <row r="24" spans="2:22" ht="24" customHeight="1" x14ac:dyDescent="0.7">
      <c r="C24" s="80" t="s">
        <v>17</v>
      </c>
      <c r="G24" s="96"/>
      <c r="H24" s="96"/>
      <c r="I24" s="170">
        <v>87803</v>
      </c>
      <c r="J24" s="179"/>
      <c r="K24" s="171">
        <v>87803</v>
      </c>
      <c r="L24" s="169"/>
      <c r="M24" s="170">
        <v>0</v>
      </c>
      <c r="N24" s="169"/>
      <c r="O24" s="171">
        <v>0</v>
      </c>
      <c r="P24" s="102"/>
      <c r="Q24" s="97"/>
      <c r="R24" s="94"/>
      <c r="S24" s="81"/>
      <c r="U24" s="97"/>
      <c r="V24" s="97"/>
    </row>
    <row r="25" spans="2:22" ht="24" customHeight="1" x14ac:dyDescent="0.7">
      <c r="C25" s="88" t="s">
        <v>178</v>
      </c>
      <c r="G25" s="96"/>
      <c r="H25" s="96"/>
      <c r="I25" s="170">
        <v>6395</v>
      </c>
      <c r="J25" s="179"/>
      <c r="K25" s="171">
        <v>7145</v>
      </c>
      <c r="L25" s="169"/>
      <c r="M25" s="170">
        <v>3815</v>
      </c>
      <c r="N25" s="169"/>
      <c r="O25" s="171">
        <v>4388</v>
      </c>
      <c r="P25" s="102"/>
      <c r="Q25" s="97"/>
      <c r="R25" s="94"/>
      <c r="S25" s="81"/>
      <c r="U25" s="97"/>
      <c r="V25" s="97"/>
    </row>
    <row r="26" spans="2:22" ht="24" customHeight="1" x14ac:dyDescent="0.7">
      <c r="C26" s="80" t="s">
        <v>18</v>
      </c>
      <c r="G26" s="96">
        <v>11</v>
      </c>
      <c r="H26" s="96"/>
      <c r="I26" s="170">
        <v>36630</v>
      </c>
      <c r="J26" s="179"/>
      <c r="K26" s="171">
        <v>38875</v>
      </c>
      <c r="L26" s="169"/>
      <c r="M26" s="170">
        <v>29696</v>
      </c>
      <c r="N26" s="169"/>
      <c r="O26" s="171">
        <v>31709</v>
      </c>
      <c r="P26" s="102"/>
      <c r="Q26" s="97"/>
      <c r="R26" s="94"/>
      <c r="S26" s="81"/>
      <c r="V26" s="97"/>
    </row>
    <row r="27" spans="2:22" ht="24" customHeight="1" x14ac:dyDescent="0.7">
      <c r="C27" s="80" t="s">
        <v>156</v>
      </c>
      <c r="G27" s="96">
        <v>8.1999999999999993</v>
      </c>
      <c r="H27" s="96"/>
      <c r="I27" s="170">
        <v>665625</v>
      </c>
      <c r="J27" s="179"/>
      <c r="K27" s="171">
        <v>671875</v>
      </c>
      <c r="L27" s="169"/>
      <c r="M27" s="170">
        <v>665625</v>
      </c>
      <c r="N27" s="169"/>
      <c r="O27" s="171">
        <v>671875</v>
      </c>
      <c r="P27" s="102"/>
      <c r="Q27" s="97"/>
      <c r="R27" s="94"/>
      <c r="S27" s="81"/>
      <c r="V27" s="97"/>
    </row>
    <row r="28" spans="2:22" ht="24" customHeight="1" x14ac:dyDescent="0.7">
      <c r="C28" s="80" t="s">
        <v>19</v>
      </c>
      <c r="G28" s="89">
        <v>12</v>
      </c>
      <c r="I28" s="151">
        <v>109023</v>
      </c>
      <c r="J28" s="179"/>
      <c r="K28" s="172">
        <v>25489</v>
      </c>
      <c r="L28" s="169"/>
      <c r="M28" s="151">
        <v>1009</v>
      </c>
      <c r="N28" s="169"/>
      <c r="O28" s="172">
        <v>1001</v>
      </c>
      <c r="P28" s="102"/>
      <c r="Q28" s="97"/>
      <c r="R28" s="94"/>
      <c r="S28" s="81"/>
      <c r="V28" s="97"/>
    </row>
    <row r="29" spans="2:22" ht="24" customHeight="1" x14ac:dyDescent="0.7">
      <c r="C29" s="92" t="s">
        <v>20</v>
      </c>
      <c r="I29" s="174">
        <f>SUM(I19:I28)</f>
        <v>2911833</v>
      </c>
      <c r="J29" s="179"/>
      <c r="K29" s="174">
        <f>SUM(K19:K28)</f>
        <v>2801604</v>
      </c>
      <c r="L29" s="169"/>
      <c r="M29" s="174">
        <f>SUM(M19:M28)</f>
        <v>2903546</v>
      </c>
      <c r="N29" s="169"/>
      <c r="O29" s="174">
        <f>SUM(O19:O28)</f>
        <v>2882874</v>
      </c>
      <c r="S29" s="81"/>
    </row>
    <row r="30" spans="2:22" ht="25.5" customHeight="1" thickBot="1" x14ac:dyDescent="0.75">
      <c r="B30" s="92" t="s">
        <v>21</v>
      </c>
      <c r="I30" s="180">
        <f>+I17+I29</f>
        <v>3654227</v>
      </c>
      <c r="J30" s="179"/>
      <c r="K30" s="181">
        <f>+K17+K29</f>
        <v>3787908</v>
      </c>
      <c r="L30" s="176"/>
      <c r="M30" s="180">
        <f>+M17+M29</f>
        <v>3505050</v>
      </c>
      <c r="N30" s="176"/>
      <c r="O30" s="181">
        <f>+O17+O29</f>
        <v>3552770</v>
      </c>
      <c r="S30" s="81"/>
    </row>
    <row r="31" spans="2:22" ht="23" thickTop="1" x14ac:dyDescent="0.7">
      <c r="I31" s="182"/>
      <c r="J31" s="179"/>
      <c r="K31" s="183"/>
      <c r="L31" s="184"/>
      <c r="M31" s="182"/>
      <c r="N31" s="184"/>
      <c r="O31" s="183"/>
      <c r="S31" s="81"/>
    </row>
    <row r="32" spans="2:22" ht="23" x14ac:dyDescent="0.7">
      <c r="J32" s="169"/>
      <c r="L32" s="169"/>
      <c r="N32" s="169"/>
      <c r="Q32" s="136"/>
      <c r="R32" s="137"/>
      <c r="S32" s="81"/>
    </row>
    <row r="33" spans="1:24" ht="23" x14ac:dyDescent="0.7">
      <c r="J33" s="169"/>
      <c r="L33" s="169"/>
      <c r="N33" s="169"/>
      <c r="Q33" s="136"/>
      <c r="R33" s="137"/>
      <c r="S33" s="81"/>
      <c r="T33" s="138"/>
      <c r="U33" s="109"/>
    </row>
    <row r="34" spans="1:24" ht="23" x14ac:dyDescent="0.7">
      <c r="J34" s="169"/>
      <c r="L34" s="169"/>
      <c r="N34" s="169"/>
      <c r="Q34" s="136"/>
      <c r="R34" s="139"/>
      <c r="S34" s="81"/>
    </row>
    <row r="35" spans="1:24" ht="23" x14ac:dyDescent="0.7">
      <c r="J35" s="169"/>
      <c r="L35" s="169"/>
      <c r="N35" s="169"/>
      <c r="Q35" s="136"/>
      <c r="R35" s="137"/>
      <c r="S35" s="81"/>
    </row>
    <row r="36" spans="1:24" x14ac:dyDescent="0.7">
      <c r="J36" s="169"/>
      <c r="L36" s="169"/>
      <c r="N36" s="169"/>
      <c r="Q36" s="136"/>
      <c r="S36" s="81"/>
    </row>
    <row r="37" spans="1:24" ht="23" x14ac:dyDescent="0.7">
      <c r="J37" s="169"/>
      <c r="L37" s="169"/>
      <c r="N37" s="169"/>
      <c r="Q37" s="136"/>
      <c r="R37" s="137"/>
      <c r="S37" s="81"/>
    </row>
    <row r="38" spans="1:24" x14ac:dyDescent="0.7">
      <c r="J38" s="169"/>
      <c r="L38" s="169"/>
      <c r="N38" s="169"/>
      <c r="S38" s="81"/>
    </row>
    <row r="39" spans="1:24" x14ac:dyDescent="0.7">
      <c r="J39" s="169"/>
      <c r="L39" s="169"/>
      <c r="N39" s="169"/>
      <c r="S39" s="81"/>
    </row>
    <row r="40" spans="1:24" x14ac:dyDescent="0.7">
      <c r="J40" s="169"/>
      <c r="L40" s="169"/>
      <c r="N40" s="169"/>
      <c r="S40" s="81"/>
    </row>
    <row r="41" spans="1:24" x14ac:dyDescent="0.7">
      <c r="J41" s="169"/>
      <c r="L41" s="169"/>
      <c r="N41" s="169"/>
      <c r="S41" s="81"/>
    </row>
    <row r="42" spans="1:24" ht="24.75" customHeight="1" x14ac:dyDescent="0.7">
      <c r="A42" s="92" t="s">
        <v>22</v>
      </c>
      <c r="J42" s="169"/>
      <c r="L42" s="169"/>
      <c r="N42" s="169"/>
      <c r="S42" s="81"/>
    </row>
    <row r="43" spans="1:24" ht="24.75" customHeight="1" x14ac:dyDescent="0.7">
      <c r="B43" s="92" t="s">
        <v>23</v>
      </c>
      <c r="J43" s="169"/>
      <c r="L43" s="169"/>
      <c r="N43" s="169"/>
      <c r="S43" s="81"/>
    </row>
    <row r="44" spans="1:24" ht="24.75" customHeight="1" x14ac:dyDescent="0.7">
      <c r="C44" s="106" t="s">
        <v>95</v>
      </c>
      <c r="D44" s="106"/>
      <c r="G44" s="96">
        <v>14</v>
      </c>
      <c r="H44" s="96"/>
      <c r="I44" s="166">
        <v>351000</v>
      </c>
      <c r="J44" s="169"/>
      <c r="K44" s="168">
        <v>621000</v>
      </c>
      <c r="L44" s="169"/>
      <c r="M44" s="166">
        <v>351000</v>
      </c>
      <c r="N44" s="169"/>
      <c r="O44" s="168">
        <v>611000</v>
      </c>
      <c r="P44" s="102"/>
      <c r="Q44" s="97"/>
      <c r="R44" s="94"/>
      <c r="S44" s="81"/>
      <c r="V44" s="97"/>
    </row>
    <row r="45" spans="1:24" ht="24.75" customHeight="1" x14ac:dyDescent="0.7">
      <c r="C45" s="88" t="s">
        <v>80</v>
      </c>
      <c r="G45" s="96">
        <v>15</v>
      </c>
      <c r="H45" s="96"/>
      <c r="I45" s="166">
        <v>259118</v>
      </c>
      <c r="J45" s="169"/>
      <c r="K45" s="168">
        <v>285531</v>
      </c>
      <c r="L45" s="169"/>
      <c r="M45" s="166">
        <v>263899</v>
      </c>
      <c r="N45" s="169"/>
      <c r="O45" s="168">
        <v>283296</v>
      </c>
      <c r="P45" s="102"/>
      <c r="Q45" s="97"/>
      <c r="R45" s="94"/>
      <c r="S45" s="81"/>
      <c r="T45" s="97"/>
      <c r="U45" s="97"/>
      <c r="V45" s="97"/>
      <c r="X45" s="97"/>
    </row>
    <row r="46" spans="1:24" ht="24.75" customHeight="1" x14ac:dyDescent="0.7">
      <c r="C46" s="88" t="s">
        <v>157</v>
      </c>
      <c r="G46" s="96">
        <v>16</v>
      </c>
      <c r="H46" s="96"/>
      <c r="I46" s="166">
        <v>57120</v>
      </c>
      <c r="J46" s="169"/>
      <c r="K46" s="168">
        <v>57120</v>
      </c>
      <c r="L46" s="169"/>
      <c r="M46" s="166">
        <v>57120</v>
      </c>
      <c r="N46" s="169"/>
      <c r="O46" s="168">
        <v>57120</v>
      </c>
      <c r="P46" s="102"/>
      <c r="Q46" s="97"/>
      <c r="R46" s="94"/>
      <c r="S46" s="81"/>
      <c r="T46" s="97"/>
      <c r="U46" s="97"/>
      <c r="V46" s="97"/>
      <c r="X46" s="97"/>
    </row>
    <row r="47" spans="1:24" ht="23" customHeight="1" x14ac:dyDescent="0.7">
      <c r="C47" s="80" t="s">
        <v>108</v>
      </c>
      <c r="G47" s="196"/>
      <c r="H47" s="96"/>
      <c r="I47" s="166">
        <v>69</v>
      </c>
      <c r="J47" s="169"/>
      <c r="K47" s="168">
        <v>81</v>
      </c>
      <c r="L47" s="169"/>
      <c r="M47" s="166">
        <v>13</v>
      </c>
      <c r="N47" s="169"/>
      <c r="O47" s="168">
        <v>25</v>
      </c>
      <c r="P47" s="102"/>
      <c r="Q47" s="97"/>
      <c r="R47" s="94"/>
      <c r="S47" s="81"/>
      <c r="V47" s="97"/>
    </row>
    <row r="48" spans="1:24" ht="23" customHeight="1" x14ac:dyDescent="0.7">
      <c r="C48" s="80" t="s">
        <v>158</v>
      </c>
      <c r="G48" s="96">
        <v>22.3</v>
      </c>
      <c r="H48" s="96"/>
      <c r="I48" s="166">
        <v>0</v>
      </c>
      <c r="J48" s="169"/>
      <c r="K48" s="168">
        <v>0</v>
      </c>
      <c r="L48" s="169"/>
      <c r="M48" s="166">
        <v>165000</v>
      </c>
      <c r="N48" s="169"/>
      <c r="O48" s="168">
        <v>65000</v>
      </c>
      <c r="P48" s="102"/>
      <c r="Q48" s="97"/>
      <c r="R48" s="94"/>
      <c r="S48" s="81"/>
      <c r="V48" s="97"/>
    </row>
    <row r="49" spans="1:24" ht="24.75" customHeight="1" x14ac:dyDescent="0.7">
      <c r="C49" s="88" t="s">
        <v>107</v>
      </c>
      <c r="I49" s="166">
        <v>30890</v>
      </c>
      <c r="J49" s="169"/>
      <c r="K49" s="168">
        <v>15274</v>
      </c>
      <c r="L49" s="169"/>
      <c r="M49" s="166">
        <v>30890</v>
      </c>
      <c r="N49" s="169"/>
      <c r="O49" s="168">
        <v>15274</v>
      </c>
      <c r="P49" s="102"/>
      <c r="Q49" s="97"/>
      <c r="R49" s="94"/>
      <c r="S49" s="81"/>
      <c r="V49" s="97"/>
      <c r="X49" s="97"/>
    </row>
    <row r="50" spans="1:24" ht="25.5" customHeight="1" x14ac:dyDescent="0.7">
      <c r="C50" s="92" t="s">
        <v>24</v>
      </c>
      <c r="I50" s="174">
        <f>SUM(I44:I49)</f>
        <v>698197</v>
      </c>
      <c r="J50" s="169"/>
      <c r="K50" s="175">
        <f>SUM(K44:K49)</f>
        <v>979006</v>
      </c>
      <c r="L50" s="184"/>
      <c r="M50" s="174">
        <f>SUM(M44:M49)</f>
        <v>867922</v>
      </c>
      <c r="N50" s="184"/>
      <c r="O50" s="175">
        <f>SUM(O44:O49)</f>
        <v>1031715</v>
      </c>
      <c r="S50" s="81"/>
      <c r="X50" s="97"/>
    </row>
    <row r="51" spans="1:24" ht="25.5" customHeight="1" x14ac:dyDescent="0.7">
      <c r="B51" s="92" t="s">
        <v>25</v>
      </c>
      <c r="D51" s="92"/>
      <c r="I51" s="177"/>
      <c r="J51" s="169"/>
      <c r="K51" s="178"/>
      <c r="L51" s="184"/>
      <c r="M51" s="177"/>
      <c r="N51" s="184"/>
      <c r="O51" s="178"/>
      <c r="S51" s="81"/>
    </row>
    <row r="52" spans="1:24" ht="25.5" customHeight="1" x14ac:dyDescent="0.7">
      <c r="A52" s="92"/>
      <c r="C52" s="80" t="s">
        <v>159</v>
      </c>
      <c r="G52" s="96">
        <v>16</v>
      </c>
      <c r="H52" s="96"/>
      <c r="I52" s="151">
        <v>383520</v>
      </c>
      <c r="J52" s="173"/>
      <c r="K52" s="172">
        <v>364800</v>
      </c>
      <c r="L52" s="169"/>
      <c r="M52" s="151">
        <v>383520</v>
      </c>
      <c r="N52" s="169"/>
      <c r="O52" s="172">
        <v>364800</v>
      </c>
      <c r="Q52" s="97"/>
      <c r="R52" s="94"/>
      <c r="S52" s="81"/>
      <c r="V52" s="97"/>
    </row>
    <row r="53" spans="1:24" ht="25.5" customHeight="1" x14ac:dyDescent="0.7">
      <c r="A53" s="92"/>
      <c r="C53" s="80" t="s">
        <v>109</v>
      </c>
      <c r="G53" s="96"/>
      <c r="H53" s="96"/>
      <c r="I53" s="151">
        <v>94</v>
      </c>
      <c r="J53" s="173"/>
      <c r="K53" s="172">
        <v>108</v>
      </c>
      <c r="L53" s="169"/>
      <c r="M53" s="151">
        <v>0</v>
      </c>
      <c r="N53" s="169"/>
      <c r="O53" s="172">
        <v>0</v>
      </c>
      <c r="Q53" s="97"/>
      <c r="R53" s="94"/>
      <c r="S53" s="81"/>
      <c r="V53" s="97"/>
    </row>
    <row r="54" spans="1:24" ht="25.5" customHeight="1" x14ac:dyDescent="0.7">
      <c r="A54" s="92"/>
      <c r="C54" s="80" t="s">
        <v>97</v>
      </c>
      <c r="F54" s="88"/>
      <c r="G54" s="89">
        <v>11</v>
      </c>
      <c r="I54" s="151">
        <v>62591</v>
      </c>
      <c r="J54" s="173"/>
      <c r="K54" s="172">
        <v>63841</v>
      </c>
      <c r="L54" s="169"/>
      <c r="M54" s="151">
        <v>62591</v>
      </c>
      <c r="N54" s="169"/>
      <c r="O54" s="172">
        <v>63841</v>
      </c>
      <c r="Q54" s="97"/>
      <c r="R54" s="94"/>
      <c r="S54" s="81"/>
      <c r="V54" s="97"/>
    </row>
    <row r="55" spans="1:24" ht="25.5" customHeight="1" x14ac:dyDescent="0.7">
      <c r="A55" s="92"/>
      <c r="C55" s="80" t="s">
        <v>81</v>
      </c>
      <c r="G55" s="96"/>
      <c r="H55" s="96"/>
      <c r="I55" s="151"/>
      <c r="J55" s="173"/>
      <c r="K55" s="172"/>
      <c r="L55" s="169"/>
      <c r="M55" s="151"/>
      <c r="N55" s="169"/>
      <c r="O55" s="172"/>
      <c r="Q55" s="97"/>
      <c r="R55" s="94"/>
      <c r="S55" s="81"/>
      <c r="V55" s="97"/>
    </row>
    <row r="56" spans="1:24" ht="25.5" customHeight="1" x14ac:dyDescent="0.7">
      <c r="A56" s="92"/>
      <c r="D56" s="80" t="s">
        <v>82</v>
      </c>
      <c r="G56" s="96">
        <v>17</v>
      </c>
      <c r="H56" s="96"/>
      <c r="I56" s="151">
        <v>55704</v>
      </c>
      <c r="J56" s="173"/>
      <c r="K56" s="172">
        <v>54052</v>
      </c>
      <c r="L56" s="169"/>
      <c r="M56" s="151">
        <v>54031</v>
      </c>
      <c r="N56" s="169"/>
      <c r="O56" s="172">
        <v>52465</v>
      </c>
      <c r="Q56" s="97"/>
      <c r="R56" s="94"/>
      <c r="S56" s="81"/>
      <c r="V56" s="97"/>
    </row>
    <row r="57" spans="1:24" ht="25.5" customHeight="1" x14ac:dyDescent="0.7">
      <c r="A57" s="92"/>
      <c r="C57" s="80" t="s">
        <v>83</v>
      </c>
      <c r="F57" s="88"/>
      <c r="I57" s="151">
        <v>200</v>
      </c>
      <c r="J57" s="173"/>
      <c r="K57" s="172">
        <v>1321</v>
      </c>
      <c r="L57" s="169"/>
      <c r="M57" s="151">
        <v>200</v>
      </c>
      <c r="N57" s="169"/>
      <c r="O57" s="172">
        <v>1321</v>
      </c>
      <c r="Q57" s="97"/>
      <c r="R57" s="94"/>
      <c r="S57" s="81"/>
      <c r="V57" s="97"/>
    </row>
    <row r="58" spans="1:24" ht="25.5" customHeight="1" x14ac:dyDescent="0.7">
      <c r="C58" s="92" t="s">
        <v>26</v>
      </c>
      <c r="I58" s="174">
        <f>SUM(I52:I57)</f>
        <v>502109</v>
      </c>
      <c r="J58" s="173"/>
      <c r="K58" s="175">
        <f>SUM(K52:K57)</f>
        <v>484122</v>
      </c>
      <c r="L58" s="184"/>
      <c r="M58" s="174">
        <f>SUM(M52:M57)</f>
        <v>500342</v>
      </c>
      <c r="N58" s="184"/>
      <c r="O58" s="175">
        <f>SUM(O52:O57)</f>
        <v>482427</v>
      </c>
    </row>
    <row r="59" spans="1:24" ht="25.5" customHeight="1" x14ac:dyDescent="0.7">
      <c r="B59" s="92" t="s">
        <v>27</v>
      </c>
      <c r="I59" s="174">
        <f>+I58+I50</f>
        <v>1200306</v>
      </c>
      <c r="J59" s="173"/>
      <c r="K59" s="175">
        <f>+K58+K50</f>
        <v>1463128</v>
      </c>
      <c r="L59" s="184"/>
      <c r="M59" s="174">
        <f>+M58+M50</f>
        <v>1368264</v>
      </c>
      <c r="N59" s="184"/>
      <c r="O59" s="175">
        <f>+O58+O50</f>
        <v>1514142</v>
      </c>
    </row>
    <row r="60" spans="1:24" ht="26.25" customHeight="1" x14ac:dyDescent="0.7">
      <c r="B60" s="92" t="s">
        <v>28</v>
      </c>
      <c r="J60" s="173"/>
      <c r="L60" s="169"/>
      <c r="N60" s="169"/>
    </row>
    <row r="61" spans="1:24" ht="24" customHeight="1" x14ac:dyDescent="0.7">
      <c r="C61" s="80" t="s">
        <v>29</v>
      </c>
      <c r="G61" s="96"/>
      <c r="H61" s="96"/>
      <c r="J61" s="169"/>
      <c r="L61" s="169"/>
      <c r="N61" s="169"/>
    </row>
    <row r="62" spans="1:24" ht="24" customHeight="1" x14ac:dyDescent="0.7">
      <c r="C62" s="80" t="s">
        <v>30</v>
      </c>
      <c r="J62" s="169"/>
      <c r="L62" s="169"/>
      <c r="N62" s="169"/>
    </row>
    <row r="63" spans="1:24" ht="24" customHeight="1" x14ac:dyDescent="0.7">
      <c r="D63" s="80" t="s">
        <v>31</v>
      </c>
      <c r="I63" s="185">
        <v>300000</v>
      </c>
      <c r="J63" s="169"/>
      <c r="K63" s="186">
        <v>300000</v>
      </c>
      <c r="L63" s="169"/>
      <c r="M63" s="185">
        <v>300000</v>
      </c>
      <c r="N63" s="169"/>
      <c r="O63" s="186">
        <v>300000</v>
      </c>
    </row>
    <row r="64" spans="1:24" ht="24" customHeight="1" x14ac:dyDescent="0.7">
      <c r="C64" s="80" t="s">
        <v>32</v>
      </c>
      <c r="I64" s="151"/>
      <c r="J64" s="169"/>
      <c r="K64" s="172"/>
      <c r="L64" s="173"/>
      <c r="M64" s="151"/>
      <c r="N64" s="173"/>
      <c r="O64" s="172"/>
    </row>
    <row r="65" spans="2:19" ht="24" customHeight="1" x14ac:dyDescent="0.7">
      <c r="D65" s="80" t="s">
        <v>31</v>
      </c>
      <c r="I65" s="151">
        <f>+'CE-Conso'!E21</f>
        <v>300000</v>
      </c>
      <c r="J65" s="173"/>
      <c r="K65" s="172">
        <v>300000</v>
      </c>
      <c r="L65" s="173"/>
      <c r="M65" s="151">
        <f>+'CE-Separate'!E21</f>
        <v>300000</v>
      </c>
      <c r="N65" s="173"/>
      <c r="O65" s="172">
        <v>300000</v>
      </c>
    </row>
    <row r="66" spans="2:19" ht="24" customHeight="1" x14ac:dyDescent="0.7">
      <c r="C66" s="80" t="s">
        <v>33</v>
      </c>
      <c r="I66" s="151">
        <f>+'CE-Conso'!G21</f>
        <v>1092894</v>
      </c>
      <c r="J66" s="173"/>
      <c r="K66" s="172">
        <v>1092894</v>
      </c>
      <c r="L66" s="173"/>
      <c r="M66" s="151">
        <f>+'CE-Separate'!G21</f>
        <v>1092894</v>
      </c>
      <c r="N66" s="173"/>
      <c r="O66" s="172">
        <v>1092894</v>
      </c>
    </row>
    <row r="67" spans="2:19" ht="24" customHeight="1" x14ac:dyDescent="0.7">
      <c r="C67" s="80" t="s">
        <v>173</v>
      </c>
      <c r="I67" s="151">
        <f>'CE-Conso'!I21</f>
        <v>-353319</v>
      </c>
      <c r="J67" s="173"/>
      <c r="K67" s="151">
        <v>-353319</v>
      </c>
      <c r="L67" s="173"/>
      <c r="M67" s="151">
        <v>0</v>
      </c>
      <c r="N67" s="173"/>
      <c r="O67" s="172">
        <v>0</v>
      </c>
    </row>
    <row r="68" spans="2:19" ht="21" customHeight="1" x14ac:dyDescent="0.7">
      <c r="C68" s="80" t="s">
        <v>34</v>
      </c>
      <c r="I68" s="151"/>
      <c r="J68" s="173"/>
      <c r="K68" s="172"/>
      <c r="L68" s="173"/>
      <c r="M68" s="151"/>
      <c r="N68" s="173"/>
      <c r="O68" s="172"/>
    </row>
    <row r="69" spans="2:19" ht="21" customHeight="1" x14ac:dyDescent="0.7">
      <c r="C69" s="80" t="s">
        <v>35</v>
      </c>
      <c r="J69" s="169"/>
      <c r="L69" s="173"/>
      <c r="M69" s="151"/>
      <c r="N69" s="173"/>
      <c r="O69" s="172"/>
    </row>
    <row r="70" spans="2:19" ht="21" customHeight="1" x14ac:dyDescent="0.7">
      <c r="B70" s="80" t="s">
        <v>36</v>
      </c>
      <c r="D70" s="80" t="s">
        <v>37</v>
      </c>
      <c r="I70" s="151">
        <f>+'CE-Conso'!K21</f>
        <v>30000</v>
      </c>
      <c r="J70" s="173"/>
      <c r="K70" s="151">
        <v>30000</v>
      </c>
      <c r="L70" s="173"/>
      <c r="M70" s="151">
        <f>+'CE-Separate'!I21</f>
        <v>30000</v>
      </c>
      <c r="N70" s="173"/>
      <c r="O70" s="172">
        <v>30000</v>
      </c>
    </row>
    <row r="71" spans="2:19" ht="26" customHeight="1" x14ac:dyDescent="0.7">
      <c r="D71" s="80" t="s">
        <v>115</v>
      </c>
      <c r="G71" s="89">
        <v>18</v>
      </c>
      <c r="I71" s="151">
        <f>+'CE-Conso'!M21</f>
        <v>21676</v>
      </c>
      <c r="J71" s="173"/>
      <c r="K71" s="151">
        <v>21676</v>
      </c>
      <c r="L71" s="173"/>
      <c r="M71" s="151">
        <f>+'CE-Separate'!K21</f>
        <v>21676</v>
      </c>
      <c r="N71" s="173"/>
      <c r="O71" s="172">
        <v>21676</v>
      </c>
    </row>
    <row r="72" spans="2:19" ht="24" customHeight="1" x14ac:dyDescent="0.7">
      <c r="C72" s="80" t="s">
        <v>38</v>
      </c>
      <c r="I72" s="151">
        <f>+'CE-Conso'!O21</f>
        <v>1024303</v>
      </c>
      <c r="J72" s="173"/>
      <c r="K72" s="151">
        <v>917906</v>
      </c>
      <c r="L72" s="173"/>
      <c r="M72" s="151">
        <f>+'CE-Separate'!M21</f>
        <v>463530</v>
      </c>
      <c r="N72" s="173"/>
      <c r="O72" s="172">
        <v>360372</v>
      </c>
    </row>
    <row r="73" spans="2:19" ht="24" customHeight="1" x14ac:dyDescent="0.7">
      <c r="C73" s="80" t="s">
        <v>116</v>
      </c>
      <c r="G73" s="89">
        <v>18</v>
      </c>
      <c r="I73" s="151">
        <f>+'CE-Conso'!Q21</f>
        <v>-21676</v>
      </c>
      <c r="J73" s="173"/>
      <c r="K73" s="151">
        <v>-21676</v>
      </c>
      <c r="L73" s="173"/>
      <c r="M73" s="151">
        <f>+'CE-Separate'!O21</f>
        <v>-21676</v>
      </c>
      <c r="N73" s="173"/>
      <c r="O73" s="151">
        <v>-21676</v>
      </c>
      <c r="P73" s="81"/>
      <c r="Q73" s="81"/>
      <c r="R73" s="81"/>
      <c r="S73" s="81"/>
    </row>
    <row r="74" spans="2:19" ht="24" customHeight="1" x14ac:dyDescent="0.7">
      <c r="C74" s="80" t="s">
        <v>39</v>
      </c>
      <c r="I74" s="151">
        <f>'CE-Conso'!S21</f>
        <v>250362</v>
      </c>
      <c r="J74" s="173"/>
      <c r="K74" s="151">
        <v>255362</v>
      </c>
      <c r="L74" s="173"/>
      <c r="M74" s="151">
        <f>+'CE-Separate'!Q21</f>
        <v>250362</v>
      </c>
      <c r="N74" s="173"/>
      <c r="O74" s="172">
        <v>255362</v>
      </c>
      <c r="P74" s="81"/>
      <c r="Q74" s="81"/>
      <c r="R74" s="81"/>
      <c r="S74" s="81"/>
    </row>
    <row r="75" spans="2:19" s="92" customFormat="1" ht="24" customHeight="1" x14ac:dyDescent="0.7">
      <c r="C75" s="92" t="s">
        <v>93</v>
      </c>
      <c r="G75" s="107"/>
      <c r="H75" s="107"/>
      <c r="I75" s="187">
        <f>SUM(I65:I74)</f>
        <v>2344240</v>
      </c>
      <c r="J75" s="173"/>
      <c r="K75" s="188">
        <f>SUM(K65:K74)</f>
        <v>2242843</v>
      </c>
      <c r="L75" s="176"/>
      <c r="M75" s="187">
        <f>SUM(M65:M74)</f>
        <v>2136786</v>
      </c>
      <c r="N75" s="176"/>
      <c r="O75" s="188">
        <f>SUM(O65:O74)</f>
        <v>2038628</v>
      </c>
      <c r="P75" s="100"/>
      <c r="Q75" s="100"/>
      <c r="R75" s="100"/>
      <c r="S75" s="100"/>
    </row>
    <row r="76" spans="2:19" ht="24" customHeight="1" x14ac:dyDescent="0.7">
      <c r="C76" s="80" t="s">
        <v>40</v>
      </c>
      <c r="I76" s="151">
        <f>+'CE-Conso'!W21</f>
        <v>109681</v>
      </c>
      <c r="J76" s="173"/>
      <c r="K76" s="172">
        <v>81937</v>
      </c>
      <c r="L76" s="173"/>
      <c r="M76" s="151">
        <v>0</v>
      </c>
      <c r="N76" s="173"/>
      <c r="O76" s="172">
        <v>0</v>
      </c>
      <c r="P76" s="81"/>
      <c r="Q76" s="81"/>
      <c r="R76" s="81"/>
      <c r="S76" s="81"/>
    </row>
    <row r="77" spans="2:19" ht="25.5" customHeight="1" x14ac:dyDescent="0.7">
      <c r="C77" s="92" t="s">
        <v>41</v>
      </c>
      <c r="I77" s="174">
        <f>SUM(I75:I76)</f>
        <v>2453921</v>
      </c>
      <c r="J77" s="173"/>
      <c r="K77" s="175">
        <f>SUM(K75:K76)</f>
        <v>2324780</v>
      </c>
      <c r="L77" s="184"/>
      <c r="M77" s="174">
        <f>SUM(M75:M76)</f>
        <v>2136786</v>
      </c>
      <c r="N77" s="184"/>
      <c r="O77" s="175">
        <f>SUM(O75:O76)</f>
        <v>2038628</v>
      </c>
    </row>
    <row r="78" spans="2:19" ht="25.5" customHeight="1" thickBot="1" x14ac:dyDescent="0.75">
      <c r="B78" s="92" t="s">
        <v>42</v>
      </c>
      <c r="I78" s="180">
        <f>+I77+I59</f>
        <v>3654227</v>
      </c>
      <c r="J78" s="173"/>
      <c r="K78" s="181">
        <f>+K77+K59</f>
        <v>3787908</v>
      </c>
      <c r="L78" s="176"/>
      <c r="M78" s="180">
        <f>+M77+M59</f>
        <v>3505050</v>
      </c>
      <c r="N78" s="176"/>
      <c r="O78" s="181">
        <f>+O77+O59</f>
        <v>3552770</v>
      </c>
    </row>
    <row r="79" spans="2:19" ht="27" customHeight="1" thickTop="1" x14ac:dyDescent="0.7">
      <c r="J79" s="189"/>
    </row>
    <row r="80" spans="2:19" ht="27" customHeight="1" x14ac:dyDescent="0.7">
      <c r="J80" s="169"/>
      <c r="L80" s="169"/>
    </row>
    <row r="81" spans="10:12" x14ac:dyDescent="0.7">
      <c r="J81" s="169"/>
      <c r="L81" s="169"/>
    </row>
    <row r="82" spans="10:12" ht="30.75" customHeight="1" x14ac:dyDescent="0.7">
      <c r="J82" s="169"/>
      <c r="L82" s="169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3" firstPageNumber="3" fitToHeight="3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2" manualBreakCount="2">
    <brk id="41" max="14" man="1"/>
    <brk id="5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6"/>
  <sheetViews>
    <sheetView view="pageBreakPreview" topLeftCell="A23" zoomScale="58" zoomScaleNormal="100" zoomScaleSheetLayoutView="58" workbookViewId="0">
      <selection activeCell="G27" sqref="G27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50" customWidth="1"/>
    <col min="6" max="6" width="1.36328125" style="34" customWidth="1"/>
    <col min="7" max="7" width="15.08984375" style="7" customWidth="1"/>
    <col min="8" max="8" width="1.08984375" style="34" customWidth="1"/>
    <col min="9" max="9" width="15.08984375" style="150" customWidth="1"/>
    <col min="10" max="10" width="1.54296875" style="34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7" customFormat="1" ht="28.5" customHeight="1" x14ac:dyDescent="0.7">
      <c r="A1" s="200" t="s">
        <v>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4" s="17" customFormat="1" x14ac:dyDescent="0.7">
      <c r="A2" s="201" t="s">
        <v>43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4" s="17" customFormat="1" x14ac:dyDescent="0.7">
      <c r="A3" s="202" t="s">
        <v>160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</row>
    <row r="4" spans="1:14" s="17" customFormat="1" x14ac:dyDescent="0.7">
      <c r="A4" s="61"/>
      <c r="B4" s="61"/>
      <c r="C4" s="61"/>
      <c r="D4" s="61"/>
      <c r="E4" s="190"/>
      <c r="F4" s="50"/>
      <c r="G4" s="49"/>
      <c r="H4" s="50"/>
      <c r="I4" s="51"/>
      <c r="J4" s="50"/>
      <c r="K4" s="51" t="s">
        <v>5</v>
      </c>
    </row>
    <row r="5" spans="1:14" s="17" customFormat="1" x14ac:dyDescent="0.7">
      <c r="A5" s="61"/>
      <c r="B5" s="61"/>
      <c r="C5" s="61"/>
      <c r="D5" s="61"/>
      <c r="E5" s="190"/>
      <c r="F5" s="50"/>
      <c r="G5" s="49"/>
      <c r="H5" s="50"/>
      <c r="I5" s="51"/>
      <c r="J5" s="50"/>
      <c r="K5" s="51" t="s">
        <v>7</v>
      </c>
    </row>
    <row r="6" spans="1:14" s="17" customFormat="1" x14ac:dyDescent="0.7">
      <c r="A6" s="61"/>
      <c r="B6" s="61"/>
      <c r="C6" s="61"/>
      <c r="D6" s="61"/>
      <c r="E6" s="190"/>
      <c r="F6" s="50"/>
      <c r="G6" s="49"/>
      <c r="H6" s="50"/>
      <c r="I6" s="51"/>
      <c r="J6" s="50"/>
      <c r="K6" s="51" t="s">
        <v>99</v>
      </c>
    </row>
    <row r="7" spans="1:14" s="17" customFormat="1" x14ac:dyDescent="0.7">
      <c r="A7" s="47"/>
      <c r="B7" s="47"/>
      <c r="C7" s="47"/>
      <c r="D7" s="47"/>
      <c r="E7" s="203" t="s">
        <v>2</v>
      </c>
      <c r="F7" s="203"/>
      <c r="G7" s="203"/>
      <c r="H7" s="62"/>
      <c r="I7" s="204" t="s">
        <v>3</v>
      </c>
      <c r="J7" s="204"/>
      <c r="K7" s="204"/>
    </row>
    <row r="8" spans="1:14" x14ac:dyDescent="0.7">
      <c r="A8" s="35"/>
      <c r="B8" s="35"/>
      <c r="C8" s="35"/>
      <c r="D8" s="30" t="s">
        <v>4</v>
      </c>
      <c r="E8" s="52" t="s">
        <v>153</v>
      </c>
      <c r="F8" s="53"/>
      <c r="G8" s="52" t="s">
        <v>113</v>
      </c>
      <c r="H8" s="53"/>
      <c r="I8" s="52" t="s">
        <v>153</v>
      </c>
      <c r="J8" s="53"/>
      <c r="K8" s="52" t="s">
        <v>113</v>
      </c>
    </row>
    <row r="9" spans="1:14" ht="6" customHeight="1" x14ac:dyDescent="0.7">
      <c r="C9" s="17"/>
      <c r="E9" s="54"/>
      <c r="F9" s="55"/>
      <c r="G9" s="26"/>
      <c r="H9" s="55"/>
      <c r="I9" s="54"/>
      <c r="J9" s="55"/>
      <c r="K9" s="54"/>
    </row>
    <row r="10" spans="1:14" x14ac:dyDescent="0.7">
      <c r="A10" s="36" t="s">
        <v>44</v>
      </c>
      <c r="C10" s="17"/>
      <c r="E10" s="54"/>
      <c r="F10" s="55"/>
      <c r="G10" s="26"/>
      <c r="H10" s="55"/>
      <c r="I10" s="54"/>
      <c r="J10" s="55"/>
      <c r="K10" s="54"/>
    </row>
    <row r="11" spans="1:14" x14ac:dyDescent="0.7">
      <c r="B11" s="2" t="s">
        <v>45</v>
      </c>
      <c r="E11" s="145">
        <v>560700</v>
      </c>
      <c r="F11" s="3"/>
      <c r="G11" s="37">
        <v>1174720</v>
      </c>
      <c r="H11" s="3"/>
      <c r="I11" s="145">
        <v>531008</v>
      </c>
      <c r="J11" s="3"/>
      <c r="K11" s="37">
        <v>929835</v>
      </c>
      <c r="M11" s="32"/>
      <c r="N11" s="32"/>
    </row>
    <row r="12" spans="1:14" x14ac:dyDescent="0.7">
      <c r="B12" s="2" t="s">
        <v>141</v>
      </c>
      <c r="E12" s="145">
        <v>3750</v>
      </c>
      <c r="F12" s="3"/>
      <c r="G12" s="37">
        <v>2500</v>
      </c>
      <c r="H12" s="3"/>
      <c r="I12" s="145">
        <v>3750</v>
      </c>
      <c r="J12" s="3"/>
      <c r="K12" s="37">
        <v>2500</v>
      </c>
      <c r="L12" s="32"/>
      <c r="M12" s="37"/>
      <c r="N12" s="32"/>
    </row>
    <row r="13" spans="1:14" x14ac:dyDescent="0.7">
      <c r="B13" s="1" t="s">
        <v>46</v>
      </c>
      <c r="E13" s="146">
        <v>6525</v>
      </c>
      <c r="F13" s="3"/>
      <c r="G13" s="8">
        <v>6096</v>
      </c>
      <c r="H13" s="3"/>
      <c r="I13" s="146">
        <v>6690</v>
      </c>
      <c r="J13" s="3"/>
      <c r="K13" s="8">
        <v>5163</v>
      </c>
      <c r="M13" s="8"/>
      <c r="N13" s="32"/>
    </row>
    <row r="14" spans="1:14" s="36" customFormat="1" x14ac:dyDescent="0.7">
      <c r="B14" s="36" t="s">
        <v>47</v>
      </c>
      <c r="D14" s="38"/>
      <c r="E14" s="71">
        <f>SUM(E11:E13)</f>
        <v>570975</v>
      </c>
      <c r="F14" s="3"/>
      <c r="G14" s="71">
        <f>SUM(G11:G13)</f>
        <v>1183316</v>
      </c>
      <c r="H14" s="3"/>
      <c r="I14" s="71">
        <f>SUM(I11:I13)</f>
        <v>541448</v>
      </c>
      <c r="J14" s="3"/>
      <c r="K14" s="71">
        <f>SUM(K11:K13)</f>
        <v>937498</v>
      </c>
    </row>
    <row r="15" spans="1:14" s="36" customFormat="1" x14ac:dyDescent="0.7">
      <c r="A15" s="36" t="s">
        <v>48</v>
      </c>
      <c r="D15" s="38"/>
      <c r="E15" s="72"/>
      <c r="F15" s="66"/>
      <c r="G15" s="72"/>
      <c r="H15" s="66"/>
      <c r="I15" s="72"/>
      <c r="J15" s="66"/>
      <c r="K15" s="72"/>
    </row>
    <row r="16" spans="1:14" x14ac:dyDescent="0.7">
      <c r="B16" s="2" t="s">
        <v>49</v>
      </c>
      <c r="E16" s="145">
        <v>384268</v>
      </c>
      <c r="F16" s="3"/>
      <c r="G16" s="37">
        <v>535430</v>
      </c>
      <c r="H16" s="3"/>
      <c r="I16" s="145">
        <v>369288</v>
      </c>
      <c r="J16" s="3"/>
      <c r="K16" s="37">
        <v>478229</v>
      </c>
      <c r="M16" s="45"/>
      <c r="N16" s="32"/>
    </row>
    <row r="17" spans="1:14" x14ac:dyDescent="0.7">
      <c r="B17" s="1" t="s">
        <v>50</v>
      </c>
      <c r="E17" s="146">
        <v>47934</v>
      </c>
      <c r="F17" s="63"/>
      <c r="G17" s="8">
        <v>48915</v>
      </c>
      <c r="H17" s="63"/>
      <c r="I17" s="146">
        <v>37172</v>
      </c>
      <c r="J17" s="63"/>
      <c r="K17" s="8">
        <v>35653</v>
      </c>
      <c r="M17" s="39"/>
      <c r="N17" s="32"/>
    </row>
    <row r="18" spans="1:14" s="36" customFormat="1" x14ac:dyDescent="0.7">
      <c r="A18" s="10"/>
      <c r="B18" s="36" t="s">
        <v>52</v>
      </c>
      <c r="D18" s="40"/>
      <c r="E18" s="71">
        <f>SUM(E16:E17)</f>
        <v>432202</v>
      </c>
      <c r="F18" s="66"/>
      <c r="G18" s="71">
        <f>SUM(G16:G17)</f>
        <v>584345</v>
      </c>
      <c r="H18" s="66"/>
      <c r="I18" s="71">
        <f>SUM(I16:I17)</f>
        <v>406460</v>
      </c>
      <c r="J18" s="66"/>
      <c r="K18" s="71">
        <f>SUM(K16:K17)</f>
        <v>513882</v>
      </c>
    </row>
    <row r="19" spans="1:14" s="36" customFormat="1" x14ac:dyDescent="0.7">
      <c r="A19" s="10" t="s">
        <v>172</v>
      </c>
      <c r="D19" s="40"/>
      <c r="E19" s="72">
        <f>E14-E18</f>
        <v>138773</v>
      </c>
      <c r="F19" s="66"/>
      <c r="G19" s="72">
        <f>G14-G18</f>
        <v>598971</v>
      </c>
      <c r="H19" s="66"/>
      <c r="I19" s="72">
        <f>I14-I18</f>
        <v>134988</v>
      </c>
      <c r="J19" s="66"/>
      <c r="K19" s="72">
        <f>K14-K18</f>
        <v>423616</v>
      </c>
    </row>
    <row r="20" spans="1:14" x14ac:dyDescent="0.7">
      <c r="A20" s="2" t="s">
        <v>51</v>
      </c>
      <c r="D20" s="5"/>
      <c r="E20" s="147">
        <v>6879</v>
      </c>
      <c r="F20" s="63"/>
      <c r="G20" s="70">
        <v>4547</v>
      </c>
      <c r="H20" s="63"/>
      <c r="I20" s="147">
        <v>7080</v>
      </c>
      <c r="J20" s="63"/>
      <c r="K20" s="70">
        <v>4545</v>
      </c>
      <c r="M20" s="45"/>
      <c r="N20" s="32"/>
    </row>
    <row r="21" spans="1:14" ht="24.75" customHeight="1" x14ac:dyDescent="0.7">
      <c r="A21" s="36" t="s">
        <v>53</v>
      </c>
      <c r="B21" s="17"/>
      <c r="E21" s="72">
        <f>+E19-E20</f>
        <v>131894</v>
      </c>
      <c r="F21" s="65"/>
      <c r="G21" s="72">
        <f>+G19-G20</f>
        <v>594424</v>
      </c>
      <c r="H21" s="65"/>
      <c r="I21" s="72">
        <f>+I19-I20</f>
        <v>127908</v>
      </c>
      <c r="J21" s="65"/>
      <c r="K21" s="72">
        <f>+K19-K20</f>
        <v>419071</v>
      </c>
    </row>
    <row r="22" spans="1:14" ht="24.75" customHeight="1" x14ac:dyDescent="0.7">
      <c r="A22" s="2" t="s">
        <v>135</v>
      </c>
      <c r="B22" s="17"/>
      <c r="D22" s="5">
        <v>19.100000000000001</v>
      </c>
      <c r="E22" s="146">
        <v>-25753</v>
      </c>
      <c r="F22" s="65"/>
      <c r="G22" s="8">
        <v>-119500</v>
      </c>
      <c r="H22" s="65"/>
      <c r="I22" s="146">
        <v>-24750</v>
      </c>
      <c r="J22" s="65"/>
      <c r="K22" s="8">
        <v>-83923</v>
      </c>
      <c r="L22" s="32"/>
      <c r="M22" s="32"/>
      <c r="N22" s="32"/>
    </row>
    <row r="23" spans="1:14" ht="24.75" customHeight="1" x14ac:dyDescent="0.7">
      <c r="A23" s="11" t="s">
        <v>100</v>
      </c>
      <c r="B23" s="17"/>
      <c r="E23" s="148">
        <f>SUM(E21:E22)</f>
        <v>106141</v>
      </c>
      <c r="F23" s="65"/>
      <c r="G23" s="73">
        <f>SUM(G21:G22)</f>
        <v>474924</v>
      </c>
      <c r="H23" s="65"/>
      <c r="I23" s="148">
        <f>SUM(I21:I22)</f>
        <v>103158</v>
      </c>
      <c r="J23" s="65"/>
      <c r="K23" s="73">
        <f>SUM(K21:K22)</f>
        <v>335148</v>
      </c>
    </row>
    <row r="24" spans="1:14" x14ac:dyDescent="0.7">
      <c r="A24" s="10" t="s">
        <v>125</v>
      </c>
      <c r="B24" s="17"/>
      <c r="D24" s="41"/>
      <c r="E24" s="72"/>
      <c r="F24" s="66"/>
      <c r="G24" s="72"/>
      <c r="H24" s="66"/>
      <c r="I24" s="72"/>
      <c r="J24" s="66"/>
      <c r="K24" s="72"/>
    </row>
    <row r="25" spans="1:14" x14ac:dyDescent="0.7">
      <c r="B25" s="10" t="s">
        <v>54</v>
      </c>
      <c r="D25" s="41"/>
      <c r="E25" s="146"/>
      <c r="F25" s="65"/>
      <c r="G25" s="6"/>
      <c r="H25" s="65"/>
      <c r="I25" s="146"/>
      <c r="J25" s="65"/>
      <c r="K25" s="8"/>
    </row>
    <row r="26" spans="1:14" x14ac:dyDescent="0.7">
      <c r="B26" s="10"/>
      <c r="C26" s="1" t="s">
        <v>174</v>
      </c>
      <c r="D26" s="41"/>
      <c r="E26" s="146"/>
      <c r="F26" s="65"/>
      <c r="G26" s="6"/>
      <c r="H26" s="65"/>
      <c r="I26" s="146"/>
      <c r="J26" s="65"/>
      <c r="K26" s="8"/>
    </row>
    <row r="27" spans="1:14" x14ac:dyDescent="0.7">
      <c r="B27" s="10"/>
      <c r="C27" s="1" t="s">
        <v>138</v>
      </c>
      <c r="D27" s="5">
        <v>19.2</v>
      </c>
      <c r="E27" s="146">
        <v>-5000</v>
      </c>
      <c r="F27" s="65"/>
      <c r="G27" s="146">
        <v>28600</v>
      </c>
      <c r="H27" s="65"/>
      <c r="I27" s="146">
        <v>-5000</v>
      </c>
      <c r="J27" s="65"/>
      <c r="K27" s="8">
        <v>28600</v>
      </c>
    </row>
    <row r="28" spans="1:14" x14ac:dyDescent="0.7">
      <c r="A28" s="10"/>
      <c r="C28" s="48" t="s">
        <v>146</v>
      </c>
      <c r="D28" s="41"/>
      <c r="E28" s="146"/>
      <c r="F28" s="63"/>
      <c r="G28" s="8"/>
      <c r="H28" s="63"/>
      <c r="I28" s="146"/>
      <c r="J28" s="63"/>
      <c r="K28" s="8"/>
    </row>
    <row r="29" spans="1:14" x14ac:dyDescent="0.7">
      <c r="A29" s="10"/>
      <c r="C29" s="48" t="s">
        <v>92</v>
      </c>
      <c r="D29" s="5">
        <v>19.2</v>
      </c>
      <c r="E29" s="147">
        <v>0</v>
      </c>
      <c r="F29" s="63"/>
      <c r="G29" s="70">
        <v>4041</v>
      </c>
      <c r="H29" s="63"/>
      <c r="I29" s="147">
        <v>0</v>
      </c>
      <c r="J29" s="63"/>
      <c r="K29" s="70">
        <v>4193</v>
      </c>
      <c r="M29" s="32"/>
    </row>
    <row r="30" spans="1:14" x14ac:dyDescent="0.7">
      <c r="A30" s="10"/>
      <c r="B30" s="12" t="s">
        <v>55</v>
      </c>
      <c r="D30" s="41"/>
      <c r="E30" s="146"/>
      <c r="F30" s="63"/>
      <c r="G30" s="8"/>
      <c r="H30" s="63"/>
      <c r="I30" s="146"/>
      <c r="J30" s="63"/>
      <c r="K30" s="8"/>
      <c r="M30" s="32"/>
    </row>
    <row r="31" spans="1:14" x14ac:dyDescent="0.7">
      <c r="A31" s="10"/>
      <c r="B31" s="12" t="s">
        <v>98</v>
      </c>
      <c r="D31" s="41"/>
      <c r="E31" s="74">
        <f>SUM(E27:E29)</f>
        <v>-5000</v>
      </c>
      <c r="F31" s="66"/>
      <c r="G31" s="74">
        <f>SUM(G27:G29)</f>
        <v>32641</v>
      </c>
      <c r="H31" s="66"/>
      <c r="I31" s="74">
        <f>SUM(I27:I29)</f>
        <v>-5000</v>
      </c>
      <c r="J31" s="66"/>
      <c r="K31" s="74">
        <f>SUM(K27:K29)</f>
        <v>32793</v>
      </c>
      <c r="M31" s="32"/>
    </row>
    <row r="32" spans="1:14" s="36" customFormat="1" x14ac:dyDescent="0.7">
      <c r="A32" s="10" t="s">
        <v>139</v>
      </c>
      <c r="B32" s="12"/>
      <c r="D32" s="42"/>
      <c r="E32" s="72">
        <f>+E31</f>
        <v>-5000</v>
      </c>
      <c r="F32" s="66"/>
      <c r="G32" s="72">
        <f>+G31</f>
        <v>32641</v>
      </c>
      <c r="H32" s="66"/>
      <c r="I32" s="72">
        <f>+I31</f>
        <v>-5000</v>
      </c>
      <c r="J32" s="66"/>
      <c r="K32" s="72">
        <f>+K31</f>
        <v>32793</v>
      </c>
    </row>
    <row r="33" spans="1:13" ht="23.5" thickBot="1" x14ac:dyDescent="0.75">
      <c r="A33" s="10" t="s">
        <v>124</v>
      </c>
      <c r="E33" s="75">
        <f>+E23+E32</f>
        <v>101141</v>
      </c>
      <c r="F33" s="66"/>
      <c r="G33" s="75">
        <f>+G23+G32</f>
        <v>507565</v>
      </c>
      <c r="H33" s="66"/>
      <c r="I33" s="75">
        <f>+I23+I32</f>
        <v>98158</v>
      </c>
      <c r="J33" s="66"/>
      <c r="K33" s="75">
        <f>+K23+K32</f>
        <v>367941</v>
      </c>
    </row>
    <row r="34" spans="1:13" ht="23.5" thickTop="1" x14ac:dyDescent="0.7">
      <c r="A34" s="17"/>
      <c r="E34" s="72"/>
      <c r="F34" s="3"/>
      <c r="H34" s="3"/>
      <c r="I34" s="72"/>
      <c r="J34" s="3"/>
      <c r="K34" s="72"/>
    </row>
    <row r="35" spans="1:13" x14ac:dyDescent="0.7">
      <c r="A35" s="13" t="s">
        <v>142</v>
      </c>
      <c r="B35" s="14"/>
      <c r="C35" s="14"/>
      <c r="E35" s="72"/>
      <c r="F35" s="3"/>
      <c r="H35" s="3"/>
      <c r="I35" s="72"/>
      <c r="J35" s="3"/>
      <c r="K35" s="72"/>
    </row>
    <row r="36" spans="1:13" x14ac:dyDescent="0.7">
      <c r="A36" s="15"/>
      <c r="B36" s="14" t="s">
        <v>87</v>
      </c>
      <c r="C36" s="16"/>
      <c r="E36" s="146">
        <f>+E38-E37</f>
        <v>106397</v>
      </c>
      <c r="F36" s="3"/>
      <c r="G36" s="76">
        <f>+G38-G37</f>
        <v>472562</v>
      </c>
      <c r="H36" s="3"/>
      <c r="I36" s="72"/>
      <c r="J36" s="3"/>
      <c r="K36" s="72"/>
    </row>
    <row r="37" spans="1:13" x14ac:dyDescent="0.7">
      <c r="A37" s="15"/>
      <c r="B37" s="14" t="s">
        <v>56</v>
      </c>
      <c r="C37" s="14"/>
      <c r="E37" s="146">
        <v>-256</v>
      </c>
      <c r="F37" s="3"/>
      <c r="G37" s="76">
        <v>2362</v>
      </c>
      <c r="H37" s="3"/>
      <c r="I37" s="72"/>
      <c r="J37" s="3"/>
      <c r="K37" s="72"/>
    </row>
    <row r="38" spans="1:13" s="17" customFormat="1" ht="23.5" thickBot="1" x14ac:dyDescent="0.75">
      <c r="A38" s="12"/>
      <c r="B38" s="16"/>
      <c r="C38" s="16" t="s">
        <v>57</v>
      </c>
      <c r="D38" s="18"/>
      <c r="E38" s="75">
        <f>+E23</f>
        <v>106141</v>
      </c>
      <c r="F38" s="39"/>
      <c r="G38" s="75">
        <f>+G23</f>
        <v>474924</v>
      </c>
      <c r="H38" s="39"/>
      <c r="I38" s="72"/>
      <c r="J38" s="33"/>
      <c r="K38" s="72"/>
    </row>
    <row r="39" spans="1:13" ht="23.5" thickTop="1" x14ac:dyDescent="0.7">
      <c r="A39" s="13"/>
      <c r="B39" s="14"/>
      <c r="C39" s="14"/>
      <c r="D39" s="14"/>
      <c r="E39" s="72"/>
      <c r="F39" s="3"/>
      <c r="H39" s="3"/>
      <c r="I39" s="72"/>
      <c r="J39" s="3"/>
      <c r="K39" s="72"/>
    </row>
    <row r="40" spans="1:13" x14ac:dyDescent="0.7">
      <c r="A40" s="13" t="s">
        <v>136</v>
      </c>
      <c r="B40" s="14"/>
      <c r="C40" s="14"/>
      <c r="E40" s="72"/>
      <c r="F40" s="3"/>
      <c r="H40" s="3"/>
      <c r="I40" s="72"/>
      <c r="J40" s="3"/>
      <c r="K40" s="72"/>
      <c r="M40" s="32"/>
    </row>
    <row r="41" spans="1:13" x14ac:dyDescent="0.7">
      <c r="A41" s="15"/>
      <c r="B41" s="14" t="s">
        <v>87</v>
      </c>
      <c r="C41" s="16"/>
      <c r="E41" s="146">
        <f>+E43-E42</f>
        <v>101397</v>
      </c>
      <c r="F41" s="3"/>
      <c r="G41" s="76">
        <f>+G43-G42</f>
        <v>505206</v>
      </c>
      <c r="H41" s="3"/>
      <c r="I41" s="72"/>
      <c r="J41" s="3"/>
      <c r="K41" s="72"/>
    </row>
    <row r="42" spans="1:13" x14ac:dyDescent="0.7">
      <c r="A42" s="15"/>
      <c r="B42" s="14" t="s">
        <v>56</v>
      </c>
      <c r="C42" s="14"/>
      <c r="E42" s="146">
        <v>-256</v>
      </c>
      <c r="F42" s="3"/>
      <c r="G42" s="76">
        <v>2359</v>
      </c>
      <c r="H42" s="3"/>
      <c r="I42" s="72"/>
      <c r="J42" s="3"/>
      <c r="K42" s="72"/>
    </row>
    <row r="43" spans="1:13" s="17" customFormat="1" ht="23.5" thickBot="1" x14ac:dyDescent="0.75">
      <c r="A43" s="12"/>
      <c r="B43" s="16"/>
      <c r="C43" s="16" t="s">
        <v>57</v>
      </c>
      <c r="D43" s="18"/>
      <c r="E43" s="75">
        <f>+E33</f>
        <v>101141</v>
      </c>
      <c r="F43" s="39"/>
      <c r="G43" s="75">
        <f>+G33</f>
        <v>507565</v>
      </c>
      <c r="H43" s="39"/>
      <c r="I43" s="72"/>
      <c r="J43" s="33"/>
      <c r="K43" s="72"/>
    </row>
    <row r="44" spans="1:13" ht="23.5" thickTop="1" x14ac:dyDescent="0.7">
      <c r="A44" s="12"/>
      <c r="B44" s="14"/>
      <c r="C44" s="14"/>
      <c r="E44" s="72"/>
      <c r="F44" s="39"/>
      <c r="G44" s="77"/>
      <c r="H44" s="39"/>
      <c r="I44" s="72"/>
      <c r="J44" s="3"/>
      <c r="K44" s="72"/>
    </row>
    <row r="45" spans="1:13" x14ac:dyDescent="0.7">
      <c r="A45" s="1" t="s">
        <v>110</v>
      </c>
      <c r="D45" s="5"/>
      <c r="E45" s="149">
        <f>+E36/299370</f>
        <v>0.35540301299395399</v>
      </c>
      <c r="F45" s="3"/>
      <c r="G45" s="3">
        <f>+G36/BS!K65</f>
        <v>1.5752066666666666</v>
      </c>
      <c r="H45" s="3"/>
      <c r="I45" s="149">
        <f>+ROUND(I23/299370,2)</f>
        <v>0.34</v>
      </c>
      <c r="J45" s="3"/>
      <c r="K45" s="3">
        <f>+K23/BS!O65</f>
        <v>1.1171599999999999</v>
      </c>
    </row>
    <row r="46" spans="1:13" x14ac:dyDescent="0.7">
      <c r="F46" s="32"/>
      <c r="H46" s="32"/>
      <c r="J46" s="32"/>
    </row>
    <row r="47" spans="1:13" x14ac:dyDescent="0.7">
      <c r="F47" s="32"/>
      <c r="H47" s="32"/>
      <c r="J47" s="32"/>
    </row>
    <row r="48" spans="1:13" x14ac:dyDescent="0.7">
      <c r="F48" s="32"/>
      <c r="H48" s="32"/>
      <c r="J48" s="32"/>
    </row>
    <row r="49" spans="1:10" x14ac:dyDescent="0.7">
      <c r="F49" s="32"/>
      <c r="H49" s="32"/>
      <c r="J49" s="32"/>
    </row>
    <row r="50" spans="1:10" x14ac:dyDescent="0.7">
      <c r="F50" s="32"/>
      <c r="H50" s="32"/>
      <c r="J50" s="32"/>
    </row>
    <row r="51" spans="1:10" x14ac:dyDescent="0.7">
      <c r="F51" s="32"/>
      <c r="H51" s="32"/>
      <c r="J51" s="32"/>
    </row>
    <row r="52" spans="1:10" x14ac:dyDescent="0.7">
      <c r="F52" s="32"/>
      <c r="H52" s="32"/>
      <c r="J52" s="32"/>
    </row>
    <row r="53" spans="1:10" x14ac:dyDescent="0.7">
      <c r="F53" s="32"/>
      <c r="H53" s="32"/>
      <c r="J53" s="32"/>
    </row>
    <row r="54" spans="1:10" ht="44.25" customHeight="1" x14ac:dyDescent="0.7">
      <c r="D54" s="43"/>
      <c r="F54" s="32"/>
      <c r="H54" s="32"/>
      <c r="J54" s="32"/>
    </row>
    <row r="55" spans="1:10" ht="27" customHeight="1" x14ac:dyDescent="0.7">
      <c r="B55" s="2"/>
      <c r="C55" s="2"/>
      <c r="D55" s="2"/>
      <c r="F55" s="32"/>
      <c r="H55" s="32"/>
      <c r="J55" s="32"/>
    </row>
    <row r="56" spans="1:10" ht="27" customHeight="1" x14ac:dyDescent="0.7">
      <c r="B56" s="2"/>
      <c r="C56" s="2"/>
      <c r="D56" s="2"/>
      <c r="F56" s="32"/>
      <c r="H56" s="32"/>
      <c r="J56" s="32"/>
    </row>
    <row r="57" spans="1:10" x14ac:dyDescent="0.7">
      <c r="A57" s="2"/>
      <c r="B57" s="2"/>
      <c r="C57" s="2"/>
      <c r="D57" s="2"/>
      <c r="F57" s="32"/>
      <c r="H57" s="32"/>
      <c r="J57" s="32"/>
    </row>
    <row r="58" spans="1:10" x14ac:dyDescent="0.7">
      <c r="A58" s="2"/>
      <c r="B58" s="2"/>
      <c r="C58" s="2"/>
      <c r="D58" s="2"/>
      <c r="F58" s="32"/>
      <c r="H58" s="32"/>
      <c r="J58" s="32"/>
    </row>
    <row r="59" spans="1:10" x14ac:dyDescent="0.7">
      <c r="A59" s="2"/>
      <c r="B59" s="2"/>
      <c r="C59" s="2"/>
      <c r="D59" s="2"/>
      <c r="F59" s="32"/>
      <c r="H59" s="32"/>
      <c r="J59" s="32"/>
    </row>
    <row r="60" spans="1:10" x14ac:dyDescent="0.7">
      <c r="A60" s="2"/>
      <c r="B60" s="2"/>
      <c r="C60" s="2"/>
      <c r="D60" s="2"/>
      <c r="F60" s="32"/>
      <c r="H60" s="32"/>
      <c r="J60" s="32"/>
    </row>
    <row r="61" spans="1:10" x14ac:dyDescent="0.7">
      <c r="A61" s="2"/>
      <c r="B61" s="2"/>
      <c r="C61" s="2"/>
      <c r="D61" s="2"/>
      <c r="F61" s="32"/>
      <c r="H61" s="32"/>
      <c r="J61" s="32"/>
    </row>
    <row r="62" spans="1:10" x14ac:dyDescent="0.7">
      <c r="A62" s="2"/>
      <c r="B62" s="2"/>
      <c r="C62" s="2"/>
      <c r="D62" s="2"/>
      <c r="F62" s="32"/>
      <c r="H62" s="32"/>
      <c r="J62" s="32"/>
    </row>
    <row r="63" spans="1:10" x14ac:dyDescent="0.7">
      <c r="A63" s="2"/>
      <c r="B63" s="2"/>
      <c r="C63" s="2"/>
      <c r="D63" s="2"/>
      <c r="F63" s="32"/>
      <c r="H63" s="32"/>
      <c r="J63" s="32"/>
    </row>
    <row r="64" spans="1:10" x14ac:dyDescent="0.7">
      <c r="A64" s="44"/>
      <c r="B64" s="44"/>
      <c r="C64" s="44"/>
      <c r="D64" s="44"/>
      <c r="F64" s="32"/>
      <c r="H64" s="32"/>
      <c r="J64" s="32"/>
    </row>
    <row r="65" spans="1:11" x14ac:dyDescent="0.7">
      <c r="A65" s="44"/>
      <c r="B65" s="44"/>
      <c r="C65" s="44"/>
      <c r="D65" s="44"/>
      <c r="F65" s="32"/>
      <c r="H65" s="32"/>
      <c r="J65" s="32"/>
    </row>
    <row r="66" spans="1:11" x14ac:dyDescent="0.7">
      <c r="A66" s="44"/>
      <c r="B66" s="44"/>
      <c r="C66" s="44"/>
      <c r="D66" s="44"/>
      <c r="F66" s="32"/>
      <c r="H66" s="32"/>
      <c r="J66" s="32"/>
    </row>
    <row r="67" spans="1:11" x14ac:dyDescent="0.7">
      <c r="A67" s="44"/>
      <c r="B67" s="44"/>
      <c r="C67" s="44"/>
      <c r="D67" s="44"/>
      <c r="F67" s="32"/>
      <c r="H67" s="32"/>
      <c r="J67" s="32"/>
    </row>
    <row r="68" spans="1:11" x14ac:dyDescent="0.7">
      <c r="A68" s="44"/>
      <c r="B68" s="44"/>
      <c r="C68" s="44"/>
      <c r="D68" s="44"/>
      <c r="F68" s="32"/>
      <c r="H68" s="32"/>
      <c r="J68" s="32"/>
    </row>
    <row r="69" spans="1:11" x14ac:dyDescent="0.7">
      <c r="A69" s="44"/>
      <c r="B69" s="44"/>
      <c r="C69" s="44"/>
      <c r="D69" s="44"/>
      <c r="F69" s="32"/>
      <c r="H69" s="32"/>
      <c r="J69" s="32"/>
    </row>
    <row r="70" spans="1:11" x14ac:dyDescent="0.7">
      <c r="A70" s="44"/>
      <c r="B70" s="44"/>
      <c r="C70" s="44"/>
      <c r="D70" s="44"/>
      <c r="F70" s="32"/>
      <c r="H70" s="32"/>
      <c r="J70" s="32"/>
    </row>
    <row r="71" spans="1:11" x14ac:dyDescent="0.7">
      <c r="A71" s="44"/>
      <c r="B71" s="44"/>
      <c r="C71" s="44"/>
      <c r="D71" s="44"/>
      <c r="F71" s="32"/>
      <c r="H71" s="32"/>
      <c r="J71" s="32"/>
    </row>
    <row r="72" spans="1:11" x14ac:dyDescent="0.7">
      <c r="A72" s="44"/>
      <c r="B72" s="44"/>
      <c r="C72" s="44"/>
      <c r="D72" s="44"/>
      <c r="F72" s="32"/>
      <c r="H72" s="32"/>
      <c r="J72" s="32"/>
    </row>
    <row r="73" spans="1:11" x14ac:dyDescent="0.7">
      <c r="A73" s="44"/>
      <c r="B73" s="44"/>
      <c r="C73" s="44"/>
      <c r="D73" s="44"/>
      <c r="F73" s="32"/>
      <c r="H73" s="32"/>
      <c r="J73" s="32"/>
    </row>
    <row r="74" spans="1:11" x14ac:dyDescent="0.7">
      <c r="A74" s="44"/>
      <c r="B74" s="44"/>
      <c r="C74" s="44"/>
      <c r="D74" s="44"/>
      <c r="F74" s="32"/>
      <c r="H74" s="32"/>
      <c r="J74" s="32"/>
    </row>
    <row r="75" spans="1:11" x14ac:dyDescent="0.7">
      <c r="A75" s="44"/>
      <c r="B75" s="44"/>
      <c r="C75" s="44"/>
      <c r="D75" s="44"/>
      <c r="F75" s="32"/>
      <c r="H75" s="32"/>
      <c r="J75" s="32"/>
    </row>
    <row r="76" spans="1:11" x14ac:dyDescent="0.7">
      <c r="A76" s="44"/>
      <c r="B76" s="44"/>
      <c r="C76" s="44"/>
      <c r="D76" s="44"/>
      <c r="F76" s="57"/>
      <c r="G76" s="56"/>
      <c r="H76" s="57"/>
      <c r="J76" s="57"/>
      <c r="K76" s="56"/>
    </row>
    <row r="77" spans="1:11" x14ac:dyDescent="0.7">
      <c r="A77" s="44"/>
      <c r="B77" s="44"/>
      <c r="C77" s="44"/>
      <c r="D77" s="44"/>
      <c r="F77" s="57"/>
      <c r="G77" s="56"/>
      <c r="H77" s="57"/>
      <c r="J77" s="57"/>
      <c r="K77" s="56"/>
    </row>
    <row r="78" spans="1:11" x14ac:dyDescent="0.7">
      <c r="A78" s="44"/>
      <c r="B78" s="44"/>
      <c r="C78" s="44"/>
      <c r="D78" s="44"/>
      <c r="F78" s="57"/>
      <c r="G78" s="56"/>
      <c r="H78" s="57"/>
      <c r="J78" s="57"/>
      <c r="K78" s="56"/>
    </row>
    <row r="79" spans="1:11" x14ac:dyDescent="0.7">
      <c r="A79" s="44"/>
      <c r="B79" s="44"/>
      <c r="C79" s="44"/>
      <c r="D79" s="44"/>
      <c r="F79" s="57"/>
      <c r="G79" s="56"/>
      <c r="H79" s="57"/>
      <c r="J79" s="57"/>
      <c r="K79" s="56"/>
    </row>
    <row r="80" spans="1:11" x14ac:dyDescent="0.7">
      <c r="A80" s="44"/>
      <c r="B80" s="44"/>
      <c r="C80" s="44"/>
      <c r="D80" s="44"/>
      <c r="F80" s="57"/>
      <c r="G80" s="56"/>
      <c r="H80" s="57"/>
      <c r="J80" s="57"/>
      <c r="K80" s="56"/>
    </row>
    <row r="81" spans="1:11" x14ac:dyDescent="0.7">
      <c r="A81" s="44"/>
      <c r="B81" s="44"/>
      <c r="C81" s="44"/>
      <c r="D81" s="44"/>
      <c r="F81" s="57"/>
      <c r="G81" s="56"/>
      <c r="H81" s="57"/>
      <c r="J81" s="57"/>
      <c r="K81" s="56"/>
    </row>
    <row r="82" spans="1:11" x14ac:dyDescent="0.7">
      <c r="A82" s="44"/>
      <c r="B82" s="44"/>
      <c r="C82" s="44"/>
      <c r="D82" s="44"/>
      <c r="F82" s="57"/>
      <c r="G82" s="56"/>
      <c r="H82" s="57"/>
      <c r="J82" s="57"/>
      <c r="K82" s="56"/>
    </row>
    <row r="83" spans="1:11" x14ac:dyDescent="0.7">
      <c r="A83" s="44"/>
      <c r="B83" s="44"/>
      <c r="C83" s="44"/>
      <c r="D83" s="44"/>
      <c r="F83" s="57"/>
      <c r="G83" s="56"/>
      <c r="H83" s="57"/>
      <c r="J83" s="57"/>
      <c r="K83" s="56"/>
    </row>
    <row r="84" spans="1:11" x14ac:dyDescent="0.7">
      <c r="A84" s="44"/>
      <c r="B84" s="44"/>
      <c r="C84" s="44"/>
      <c r="D84" s="44"/>
      <c r="F84" s="57"/>
      <c r="G84" s="56"/>
      <c r="H84" s="57"/>
      <c r="J84" s="57"/>
      <c r="K84" s="56"/>
    </row>
    <row r="85" spans="1:11" x14ac:dyDescent="0.7">
      <c r="A85" s="44"/>
      <c r="B85" s="44"/>
      <c r="C85" s="44"/>
      <c r="D85" s="44"/>
      <c r="F85" s="57"/>
      <c r="G85" s="56"/>
      <c r="H85" s="57"/>
      <c r="J85" s="57"/>
      <c r="K85" s="56"/>
    </row>
    <row r="86" spans="1:11" x14ac:dyDescent="0.7">
      <c r="A86" s="44"/>
      <c r="B86" s="44"/>
      <c r="C86" s="44"/>
      <c r="D86" s="44"/>
      <c r="F86" s="57"/>
      <c r="G86" s="56"/>
      <c r="H86" s="57"/>
      <c r="J86" s="57"/>
      <c r="K86" s="56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6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F54"/>
  <sheetViews>
    <sheetView view="pageBreakPreview" topLeftCell="A12" zoomScale="51" zoomScaleNormal="46" zoomScaleSheetLayoutView="51" workbookViewId="0">
      <selection activeCell="C18" sqref="C18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34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1796875" style="7" customWidth="1"/>
    <col min="9" max="9" width="23.08984375" style="7" customWidth="1"/>
    <col min="10" max="10" width="1.08984375" style="7" customWidth="1"/>
    <col min="11" max="11" width="19.453125" style="7" bestFit="1" customWidth="1"/>
    <col min="12" max="12" width="1.1796875" style="7" customWidth="1"/>
    <col min="13" max="13" width="19.453125" style="7" customWidth="1"/>
    <col min="14" max="14" width="1.453125" style="7" customWidth="1"/>
    <col min="15" max="15" width="15.6328125" style="7" bestFit="1" customWidth="1"/>
    <col min="16" max="16" width="1.6328125" style="7" customWidth="1"/>
    <col min="17" max="17" width="15.6328125" style="7" customWidth="1"/>
    <col min="18" max="18" width="1.36328125" style="7" customWidth="1"/>
    <col min="19" max="19" width="30.7265625" style="7" customWidth="1"/>
    <col min="20" max="20" width="1.36328125" style="7" customWidth="1"/>
    <col min="21" max="21" width="17.90625" style="7" customWidth="1"/>
    <col min="22" max="22" width="1.36328125" style="7" customWidth="1"/>
    <col min="23" max="23" width="17.36328125" style="7" bestFit="1" customWidth="1"/>
    <col min="24" max="24" width="1.36328125" style="7" customWidth="1"/>
    <col min="25" max="25" width="16.54296875" style="7" bestFit="1" customWidth="1"/>
    <col min="26" max="26" width="16.36328125" style="9" bestFit="1" customWidth="1"/>
    <col min="27" max="16384" width="9.08984375" style="9"/>
  </cols>
  <sheetData>
    <row r="1" spans="1:32" s="19" customFormat="1" x14ac:dyDescent="0.7">
      <c r="A1" s="207" t="s">
        <v>0</v>
      </c>
      <c r="B1" s="207"/>
      <c r="C1" s="207"/>
      <c r="D1" s="207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</row>
    <row r="2" spans="1:32" s="19" customFormat="1" x14ac:dyDescent="0.7">
      <c r="A2" s="208" t="s">
        <v>58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</row>
    <row r="3" spans="1:32" s="19" customFormat="1" x14ac:dyDescent="0.7">
      <c r="A3" s="207" t="str">
        <f>+'PL 3m'!A3:K3</f>
        <v>สำหรับงวดสามเดือน สิ้นสุดวันที่ 31 มีนาคม 2566</v>
      </c>
      <c r="B3" s="207"/>
      <c r="C3" s="207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</row>
    <row r="4" spans="1:32" s="19" customFormat="1" x14ac:dyDescent="0.7">
      <c r="A4" s="207" t="s">
        <v>2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</row>
    <row r="5" spans="1:32" s="19" customFormat="1" x14ac:dyDescent="0.7">
      <c r="A5" s="31"/>
      <c r="B5" s="31"/>
      <c r="C5" s="31"/>
      <c r="D5" s="31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59" t="s">
        <v>5</v>
      </c>
    </row>
    <row r="6" spans="1:32" s="19" customFormat="1" x14ac:dyDescent="0.7">
      <c r="A6" s="31"/>
      <c r="B6" s="31"/>
      <c r="C6" s="31"/>
      <c r="D6" s="31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59" t="s">
        <v>7</v>
      </c>
    </row>
    <row r="7" spans="1:32" s="19" customFormat="1" x14ac:dyDescent="0.7">
      <c r="A7" s="31"/>
      <c r="B7" s="31"/>
      <c r="C7" s="31"/>
      <c r="D7" s="31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59" t="s">
        <v>99</v>
      </c>
    </row>
    <row r="8" spans="1:32" x14ac:dyDescent="0.7">
      <c r="A8" s="20"/>
      <c r="B8" s="20"/>
      <c r="C8" s="20"/>
      <c r="D8" s="20"/>
      <c r="E8" s="68" t="s">
        <v>59</v>
      </c>
      <c r="F8" s="60"/>
      <c r="G8" s="68" t="s">
        <v>60</v>
      </c>
      <c r="H8" s="68"/>
      <c r="I8" s="68" t="s">
        <v>68</v>
      </c>
      <c r="J8" s="60"/>
      <c r="K8" s="205" t="s">
        <v>34</v>
      </c>
      <c r="L8" s="205"/>
      <c r="M8" s="205"/>
      <c r="N8" s="205"/>
      <c r="O8" s="205"/>
      <c r="P8" s="68"/>
      <c r="Q8" s="68" t="s">
        <v>116</v>
      </c>
      <c r="R8" s="60"/>
      <c r="S8" s="197" t="s">
        <v>39</v>
      </c>
      <c r="T8" s="60"/>
      <c r="U8" s="68" t="s">
        <v>41</v>
      </c>
      <c r="V8" s="60"/>
      <c r="W8" s="68" t="s">
        <v>61</v>
      </c>
      <c r="X8" s="60"/>
      <c r="Y8" s="205" t="s">
        <v>57</v>
      </c>
    </row>
    <row r="9" spans="1:32" ht="26" customHeight="1" x14ac:dyDescent="0.7">
      <c r="E9" s="26" t="s">
        <v>62</v>
      </c>
      <c r="F9" s="26"/>
      <c r="G9" s="26" t="s">
        <v>63</v>
      </c>
      <c r="H9" s="26"/>
      <c r="I9" s="26" t="s">
        <v>175</v>
      </c>
      <c r="J9" s="26"/>
      <c r="K9" s="209"/>
      <c r="L9" s="209"/>
      <c r="M9" s="209"/>
      <c r="N9" s="209"/>
      <c r="O9" s="209"/>
      <c r="P9" s="140"/>
      <c r="Q9" s="140"/>
      <c r="R9" s="26"/>
      <c r="S9" s="193" t="s">
        <v>147</v>
      </c>
      <c r="T9" s="26"/>
      <c r="U9" s="26" t="s">
        <v>64</v>
      </c>
      <c r="V9" s="26"/>
      <c r="W9" s="26" t="s">
        <v>65</v>
      </c>
      <c r="X9" s="26"/>
      <c r="Y9" s="206"/>
    </row>
    <row r="10" spans="1:32" ht="23.25" customHeight="1" x14ac:dyDescent="0.7">
      <c r="E10" s="26"/>
      <c r="F10" s="26"/>
      <c r="G10" s="26"/>
      <c r="H10" s="26"/>
      <c r="I10" s="26" t="s">
        <v>176</v>
      </c>
      <c r="J10" s="26"/>
      <c r="K10" s="60" t="s">
        <v>66</v>
      </c>
      <c r="L10" s="60"/>
      <c r="M10" s="60" t="s">
        <v>66</v>
      </c>
      <c r="N10" s="60"/>
      <c r="O10" s="60" t="s">
        <v>67</v>
      </c>
      <c r="P10" s="26"/>
      <c r="Q10" s="26"/>
      <c r="R10" s="26"/>
      <c r="S10" s="26" t="s">
        <v>148</v>
      </c>
      <c r="T10" s="26"/>
      <c r="U10" s="26"/>
      <c r="V10" s="26"/>
      <c r="W10" s="26"/>
      <c r="X10" s="26"/>
      <c r="Y10" s="26"/>
    </row>
    <row r="11" spans="1:32" ht="23.25" customHeight="1" x14ac:dyDescent="0.7">
      <c r="E11" s="26"/>
      <c r="F11" s="26"/>
      <c r="G11" s="26"/>
      <c r="H11" s="26"/>
      <c r="I11" s="26"/>
      <c r="J11" s="26"/>
      <c r="K11" s="26" t="s">
        <v>69</v>
      </c>
      <c r="L11" s="26"/>
      <c r="M11" s="26" t="s">
        <v>119</v>
      </c>
      <c r="N11" s="26"/>
      <c r="O11" s="26"/>
      <c r="P11" s="26"/>
      <c r="Q11" s="26"/>
      <c r="R11" s="26"/>
      <c r="S11" s="26" t="s">
        <v>149</v>
      </c>
      <c r="T11" s="26"/>
      <c r="U11" s="26"/>
      <c r="V11" s="26"/>
      <c r="W11" s="26"/>
      <c r="X11" s="26"/>
      <c r="Y11" s="26"/>
    </row>
    <row r="12" spans="1:32" ht="23.25" customHeight="1" x14ac:dyDescent="0.7"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 t="s">
        <v>151</v>
      </c>
      <c r="T12" s="26"/>
      <c r="U12" s="26"/>
      <c r="V12" s="26"/>
      <c r="W12" s="26"/>
      <c r="X12" s="26"/>
      <c r="Y12" s="26"/>
    </row>
    <row r="13" spans="1:32" x14ac:dyDescent="0.7">
      <c r="A13" s="22"/>
      <c r="B13" s="22"/>
      <c r="C13" s="22"/>
      <c r="D13" s="23" t="s">
        <v>4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 t="s">
        <v>150</v>
      </c>
      <c r="T13" s="58"/>
      <c r="U13" s="58"/>
      <c r="V13" s="58"/>
      <c r="W13" s="58"/>
      <c r="X13" s="58"/>
      <c r="Y13" s="58"/>
    </row>
    <row r="14" spans="1:32" ht="12.75" customHeight="1" x14ac:dyDescent="0.7">
      <c r="D14" s="21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</row>
    <row r="15" spans="1:32" x14ac:dyDescent="0.7">
      <c r="A15" s="25" t="s">
        <v>162</v>
      </c>
      <c r="E15" s="26">
        <v>300000</v>
      </c>
      <c r="F15" s="27"/>
      <c r="G15" s="26">
        <v>1092894</v>
      </c>
      <c r="H15" s="26"/>
      <c r="I15" s="26">
        <v>-353319</v>
      </c>
      <c r="J15" s="27"/>
      <c r="K15" s="26">
        <v>30000</v>
      </c>
      <c r="L15" s="26"/>
      <c r="M15" s="26">
        <v>21676</v>
      </c>
      <c r="N15" s="26"/>
      <c r="O15" s="26">
        <v>917906</v>
      </c>
      <c r="P15" s="26"/>
      <c r="Q15" s="26">
        <v>-21676</v>
      </c>
      <c r="R15" s="26"/>
      <c r="S15" s="26">
        <v>255362</v>
      </c>
      <c r="T15" s="26"/>
      <c r="U15" s="26">
        <v>2242843</v>
      </c>
      <c r="V15" s="26"/>
      <c r="W15" s="26">
        <v>81937</v>
      </c>
      <c r="X15" s="26"/>
      <c r="Y15" s="26">
        <f>SUM(U15:W15)</f>
        <v>2324780</v>
      </c>
      <c r="AF15" s="24"/>
    </row>
    <row r="16" spans="1:32" x14ac:dyDescent="0.7">
      <c r="A16" s="25" t="s">
        <v>161</v>
      </c>
      <c r="B16" s="25"/>
      <c r="C16" s="25"/>
      <c r="E16" s="26"/>
      <c r="F16" s="27"/>
      <c r="G16" s="27"/>
      <c r="H16" s="27"/>
      <c r="I16" s="26"/>
      <c r="J16" s="27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AF16" s="24"/>
    </row>
    <row r="17" spans="1:32" x14ac:dyDescent="0.7">
      <c r="B17" s="9" t="s">
        <v>100</v>
      </c>
      <c r="E17" s="27">
        <v>0</v>
      </c>
      <c r="F17" s="27"/>
      <c r="G17" s="27">
        <v>0</v>
      </c>
      <c r="H17" s="27"/>
      <c r="I17" s="27">
        <v>0</v>
      </c>
      <c r="J17" s="27"/>
      <c r="K17" s="27">
        <v>0</v>
      </c>
      <c r="L17" s="27"/>
      <c r="M17" s="27">
        <v>0</v>
      </c>
      <c r="N17" s="27"/>
      <c r="O17" s="27">
        <v>106397</v>
      </c>
      <c r="P17" s="27"/>
      <c r="Q17" s="27">
        <v>0</v>
      </c>
      <c r="R17" s="27"/>
      <c r="S17" s="27">
        <v>0</v>
      </c>
      <c r="T17" s="27"/>
      <c r="U17" s="27">
        <f>SUM(E17:S17)</f>
        <v>106397</v>
      </c>
      <c r="V17" s="27"/>
      <c r="W17" s="27">
        <v>-256</v>
      </c>
      <c r="X17" s="27"/>
      <c r="Y17" s="27">
        <f>+U17+W17</f>
        <v>106141</v>
      </c>
      <c r="Z17" s="7"/>
      <c r="AF17" s="24"/>
    </row>
    <row r="18" spans="1:32" x14ac:dyDescent="0.7">
      <c r="B18" s="9" t="s">
        <v>125</v>
      </c>
      <c r="E18" s="27">
        <v>0</v>
      </c>
      <c r="F18" s="27"/>
      <c r="G18" s="27">
        <v>0</v>
      </c>
      <c r="H18" s="27"/>
      <c r="I18" s="27">
        <v>0</v>
      </c>
      <c r="J18" s="27"/>
      <c r="K18" s="27">
        <v>0</v>
      </c>
      <c r="L18" s="27"/>
      <c r="M18" s="27">
        <v>0</v>
      </c>
      <c r="N18" s="27"/>
      <c r="O18" s="27">
        <v>0</v>
      </c>
      <c r="P18" s="27"/>
      <c r="Q18" s="27">
        <v>0</v>
      </c>
      <c r="R18" s="27"/>
      <c r="S18" s="27">
        <v>-5000</v>
      </c>
      <c r="T18" s="27"/>
      <c r="U18" s="27">
        <f t="shared" ref="U18:U19" si="0">SUM(E18:S18)</f>
        <v>-5000</v>
      </c>
      <c r="V18" s="27"/>
      <c r="W18" s="27">
        <v>0</v>
      </c>
      <c r="X18" s="27"/>
      <c r="Y18" s="27">
        <f>+U18+W18</f>
        <v>-5000</v>
      </c>
      <c r="AF18" s="24"/>
    </row>
    <row r="19" spans="1:32" x14ac:dyDescent="0.7">
      <c r="B19" s="9" t="s">
        <v>165</v>
      </c>
      <c r="D19" s="194">
        <v>9</v>
      </c>
      <c r="E19" s="27">
        <v>0</v>
      </c>
      <c r="F19" s="27"/>
      <c r="G19" s="27">
        <v>0</v>
      </c>
      <c r="H19" s="27"/>
      <c r="I19" s="27">
        <v>0</v>
      </c>
      <c r="J19" s="27"/>
      <c r="K19" s="27">
        <v>0</v>
      </c>
      <c r="L19" s="27"/>
      <c r="M19" s="27">
        <v>0</v>
      </c>
      <c r="N19" s="27"/>
      <c r="O19" s="27">
        <v>0</v>
      </c>
      <c r="P19" s="27"/>
      <c r="Q19" s="27">
        <v>0</v>
      </c>
      <c r="R19" s="27"/>
      <c r="S19" s="27">
        <v>0</v>
      </c>
      <c r="T19" s="27"/>
      <c r="U19" s="27">
        <f t="shared" si="0"/>
        <v>0</v>
      </c>
      <c r="V19" s="27"/>
      <c r="W19" s="27">
        <v>28000</v>
      </c>
      <c r="X19" s="27"/>
      <c r="Y19" s="27">
        <f t="shared" ref="Y19" si="1">+U19+W19</f>
        <v>28000</v>
      </c>
      <c r="AF19" s="24"/>
    </row>
    <row r="20" spans="1:32" x14ac:dyDescent="0.7">
      <c r="B20" s="19" t="s">
        <v>164</v>
      </c>
      <c r="C20" s="19"/>
      <c r="E20" s="69">
        <f>SUM(E17:E19)</f>
        <v>0</v>
      </c>
      <c r="F20" s="27"/>
      <c r="G20" s="69">
        <f>SUM(G17:G19)</f>
        <v>0</v>
      </c>
      <c r="H20" s="26"/>
      <c r="I20" s="69">
        <f>SUM(I17:I19)</f>
        <v>0</v>
      </c>
      <c r="J20" s="27"/>
      <c r="K20" s="69">
        <f>SUM(K17:K19)</f>
        <v>0</v>
      </c>
      <c r="L20" s="26">
        <f>SUM(L18)</f>
        <v>0</v>
      </c>
      <c r="M20" s="69">
        <f>SUM(M17:M19)</f>
        <v>0</v>
      </c>
      <c r="N20" s="26"/>
      <c r="O20" s="69">
        <f>SUM(O17:O19)</f>
        <v>106397</v>
      </c>
      <c r="P20" s="26"/>
      <c r="Q20" s="69">
        <f>SUM(Q17:Q19)</f>
        <v>0</v>
      </c>
      <c r="R20" s="26"/>
      <c r="S20" s="69">
        <f>SUM(S17:S19)</f>
        <v>-5000</v>
      </c>
      <c r="T20" s="26"/>
      <c r="U20" s="69">
        <f>SUM(U17:U19)</f>
        <v>101397</v>
      </c>
      <c r="V20" s="26"/>
      <c r="W20" s="69">
        <f>SUM(W17:W19)</f>
        <v>27744</v>
      </c>
      <c r="X20" s="26"/>
      <c r="Y20" s="69">
        <f>SUM(Y17:Y19)</f>
        <v>129141</v>
      </c>
      <c r="AF20" s="24"/>
    </row>
    <row r="21" spans="1:32" ht="23.5" thickBot="1" x14ac:dyDescent="0.75">
      <c r="A21" s="25" t="s">
        <v>163</v>
      </c>
      <c r="B21" s="25"/>
      <c r="C21" s="25"/>
      <c r="E21" s="78">
        <f>+E15+E20</f>
        <v>300000</v>
      </c>
      <c r="F21" s="27"/>
      <c r="G21" s="78">
        <f>+G15+G20</f>
        <v>1092894</v>
      </c>
      <c r="H21" s="26"/>
      <c r="I21" s="78">
        <f>+I15+I20</f>
        <v>-353319</v>
      </c>
      <c r="J21" s="27"/>
      <c r="K21" s="78">
        <f>+K15+K20</f>
        <v>30000</v>
      </c>
      <c r="L21" s="26" t="e">
        <f>+L15+L20+#REF!</f>
        <v>#REF!</v>
      </c>
      <c r="M21" s="78">
        <f>+M15+M20</f>
        <v>21676</v>
      </c>
      <c r="N21" s="26"/>
      <c r="O21" s="78">
        <f>+O15+O20</f>
        <v>1024303</v>
      </c>
      <c r="P21" s="26"/>
      <c r="Q21" s="78">
        <f>+Q15+Q20</f>
        <v>-21676</v>
      </c>
      <c r="R21" s="26"/>
      <c r="S21" s="78">
        <f>+S15+S20</f>
        <v>250362</v>
      </c>
      <c r="T21" s="26"/>
      <c r="U21" s="78">
        <f>+U15+U20</f>
        <v>2344240</v>
      </c>
      <c r="V21" s="26"/>
      <c r="W21" s="78">
        <f>+W15+W20</f>
        <v>109681</v>
      </c>
      <c r="X21" s="26"/>
      <c r="Y21" s="78">
        <f>+Y15+Y20</f>
        <v>2453921</v>
      </c>
      <c r="Z21" s="3"/>
      <c r="AA21" s="29"/>
      <c r="AF21" s="24"/>
    </row>
    <row r="22" spans="1:32" ht="11" customHeight="1" thickTop="1" x14ac:dyDescent="0.7">
      <c r="A22" s="19"/>
      <c r="B22" s="25"/>
      <c r="C22" s="28"/>
      <c r="E22" s="26"/>
      <c r="F22" s="27"/>
      <c r="G22" s="27"/>
      <c r="H22" s="27"/>
      <c r="I22" s="26"/>
      <c r="J22" s="27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AF22" s="24"/>
    </row>
    <row r="23" spans="1:32" x14ac:dyDescent="0.7">
      <c r="A23" s="25" t="s">
        <v>118</v>
      </c>
      <c r="B23" s="25"/>
      <c r="C23" s="25"/>
      <c r="E23" s="26">
        <v>300000</v>
      </c>
      <c r="F23" s="27"/>
      <c r="G23" s="26">
        <v>1092894</v>
      </c>
      <c r="H23" s="26"/>
      <c r="I23" s="26">
        <v>-353682</v>
      </c>
      <c r="J23" s="27"/>
      <c r="K23" s="26">
        <v>30000</v>
      </c>
      <c r="L23" s="26"/>
      <c r="M23" s="26">
        <v>21676</v>
      </c>
      <c r="N23" s="26"/>
      <c r="O23" s="26">
        <v>772255</v>
      </c>
      <c r="P23" s="26"/>
      <c r="Q23" s="26">
        <v>-21676</v>
      </c>
      <c r="R23" s="26"/>
      <c r="S23" s="26">
        <v>114014</v>
      </c>
      <c r="T23" s="26"/>
      <c r="U23" s="26">
        <v>1955481</v>
      </c>
      <c r="V23" s="26"/>
      <c r="W23" s="26">
        <v>9473</v>
      </c>
      <c r="X23" s="26"/>
      <c r="Y23" s="26">
        <f>SUM(U23:W23)</f>
        <v>1964954</v>
      </c>
      <c r="AA23" s="29"/>
      <c r="AF23" s="24"/>
    </row>
    <row r="24" spans="1:32" x14ac:dyDescent="0.7">
      <c r="A24" s="25" t="s">
        <v>161</v>
      </c>
      <c r="B24" s="25"/>
      <c r="C24" s="25"/>
      <c r="E24" s="26"/>
      <c r="F24" s="27"/>
      <c r="G24" s="27"/>
      <c r="H24" s="27"/>
      <c r="I24" s="26"/>
      <c r="J24" s="27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7"/>
      <c r="V24" s="26"/>
      <c r="W24" s="26"/>
      <c r="X24" s="26"/>
      <c r="Y24" s="27"/>
      <c r="AF24" s="24"/>
    </row>
    <row r="25" spans="1:32" x14ac:dyDescent="0.7">
      <c r="B25" s="9" t="s">
        <v>100</v>
      </c>
      <c r="E25" s="27">
        <v>0</v>
      </c>
      <c r="F25" s="27"/>
      <c r="G25" s="27">
        <v>0</v>
      </c>
      <c r="H25" s="27"/>
      <c r="I25" s="27">
        <v>0</v>
      </c>
      <c r="J25" s="27"/>
      <c r="K25" s="27">
        <v>0</v>
      </c>
      <c r="L25" s="27"/>
      <c r="M25" s="27">
        <v>0</v>
      </c>
      <c r="N25" s="27"/>
      <c r="O25" s="27">
        <v>472562</v>
      </c>
      <c r="P25" s="27"/>
      <c r="Q25" s="27">
        <v>0</v>
      </c>
      <c r="R25" s="27"/>
      <c r="S25" s="27">
        <v>0</v>
      </c>
      <c r="T25" s="27"/>
      <c r="U25" s="27">
        <f>SUM(E25:S25)</f>
        <v>472562</v>
      </c>
      <c r="V25" s="27"/>
      <c r="W25" s="27">
        <v>2362</v>
      </c>
      <c r="X25" s="27"/>
      <c r="Y25" s="27">
        <f>+U25+W25</f>
        <v>474924</v>
      </c>
      <c r="Z25" s="7"/>
      <c r="AA25" s="29"/>
      <c r="AF25" s="24"/>
    </row>
    <row r="26" spans="1:32" x14ac:dyDescent="0.7">
      <c r="B26" s="9" t="s">
        <v>125</v>
      </c>
      <c r="E26" s="27">
        <v>0</v>
      </c>
      <c r="F26" s="27"/>
      <c r="G26" s="27">
        <v>0</v>
      </c>
      <c r="H26" s="27"/>
      <c r="I26" s="27">
        <v>0</v>
      </c>
      <c r="J26" s="27"/>
      <c r="K26" s="27">
        <v>0</v>
      </c>
      <c r="L26" s="27"/>
      <c r="M26" s="27">
        <v>0</v>
      </c>
      <c r="N26" s="27"/>
      <c r="O26" s="27">
        <v>4044</v>
      </c>
      <c r="P26" s="27"/>
      <c r="Q26" s="27">
        <v>0</v>
      </c>
      <c r="R26" s="27"/>
      <c r="S26" s="27">
        <v>28600</v>
      </c>
      <c r="T26" s="27"/>
      <c r="U26" s="27">
        <f>SUM(E26:S26)</f>
        <v>32644</v>
      </c>
      <c r="V26" s="27"/>
      <c r="W26" s="27">
        <v>-3</v>
      </c>
      <c r="X26" s="27"/>
      <c r="Y26" s="27">
        <f>+U26+W26</f>
        <v>32641</v>
      </c>
      <c r="AF26" s="24"/>
    </row>
    <row r="27" spans="1:32" x14ac:dyDescent="0.7">
      <c r="B27" s="19" t="s">
        <v>164</v>
      </c>
      <c r="C27" s="19"/>
      <c r="E27" s="69">
        <f>SUM(E25:E26)</f>
        <v>0</v>
      </c>
      <c r="F27" s="27"/>
      <c r="G27" s="69">
        <f>SUM(G25:G26)</f>
        <v>0</v>
      </c>
      <c r="H27" s="26"/>
      <c r="I27" s="69">
        <f>SUM(I25:I26)</f>
        <v>0</v>
      </c>
      <c r="J27" s="27"/>
      <c r="K27" s="69">
        <f>SUM(K25:K26)</f>
        <v>0</v>
      </c>
      <c r="L27" s="26"/>
      <c r="M27" s="69">
        <f>SUM(M25:M26)</f>
        <v>0</v>
      </c>
      <c r="N27" s="26"/>
      <c r="O27" s="69">
        <f>SUM(O25:O26)</f>
        <v>476606</v>
      </c>
      <c r="P27" s="26"/>
      <c r="Q27" s="69">
        <f>SUM(Q25:Q26)</f>
        <v>0</v>
      </c>
      <c r="R27" s="26"/>
      <c r="S27" s="69">
        <f>SUM(S25:S26)</f>
        <v>28600</v>
      </c>
      <c r="T27" s="26"/>
      <c r="U27" s="69">
        <f>SUM(U25:U26)</f>
        <v>505206</v>
      </c>
      <c r="V27" s="26"/>
      <c r="W27" s="69">
        <f>SUM(W25:W26)</f>
        <v>2359</v>
      </c>
      <c r="X27" s="26"/>
      <c r="Y27" s="69">
        <f>SUM(Y25:Y26)</f>
        <v>507565</v>
      </c>
      <c r="AF27" s="24"/>
    </row>
    <row r="28" spans="1:32" ht="23.5" thickBot="1" x14ac:dyDescent="0.75">
      <c r="A28" s="25" t="s">
        <v>117</v>
      </c>
      <c r="B28" s="25"/>
      <c r="C28" s="28"/>
      <c r="E28" s="78">
        <f>+E23+E27</f>
        <v>300000</v>
      </c>
      <c r="F28" s="27"/>
      <c r="G28" s="78">
        <f>+G23+G27</f>
        <v>1092894</v>
      </c>
      <c r="H28" s="26"/>
      <c r="I28" s="78">
        <f>+I23+I27</f>
        <v>-353682</v>
      </c>
      <c r="J28" s="27"/>
      <c r="K28" s="78">
        <f>+K23+K27</f>
        <v>30000</v>
      </c>
      <c r="L28" s="26"/>
      <c r="M28" s="78">
        <f>+M23+M27</f>
        <v>21676</v>
      </c>
      <c r="N28" s="26"/>
      <c r="O28" s="78">
        <f>+O23+O27</f>
        <v>1248861</v>
      </c>
      <c r="P28" s="26"/>
      <c r="Q28" s="78">
        <f>+Q23+Q27</f>
        <v>-21676</v>
      </c>
      <c r="R28" s="26"/>
      <c r="S28" s="78">
        <f>+S23+S27</f>
        <v>142614</v>
      </c>
      <c r="T28" s="26"/>
      <c r="U28" s="78">
        <f>+U23+U27</f>
        <v>2460687</v>
      </c>
      <c r="V28" s="26"/>
      <c r="W28" s="78">
        <f>+W23+W27</f>
        <v>11832</v>
      </c>
      <c r="X28" s="26"/>
      <c r="Y28" s="78">
        <f>+Y23+Y27</f>
        <v>2472519</v>
      </c>
      <c r="Z28" s="46"/>
      <c r="AF28" s="24"/>
    </row>
    <row r="29" spans="1:32" ht="11" customHeight="1" thickTop="1" x14ac:dyDescent="0.7">
      <c r="A29" s="19"/>
      <c r="B29" s="25"/>
      <c r="C29" s="28"/>
      <c r="E29" s="26"/>
      <c r="F29" s="27"/>
      <c r="G29" s="27"/>
      <c r="H29" s="27"/>
      <c r="I29" s="26"/>
      <c r="J29" s="27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AF29" s="24"/>
    </row>
    <row r="30" spans="1:32" x14ac:dyDescent="0.7">
      <c r="A30" s="19"/>
      <c r="B30" s="25"/>
      <c r="C30" s="25"/>
      <c r="E30" s="26"/>
      <c r="F30" s="27"/>
      <c r="G30" s="26"/>
      <c r="H30" s="26"/>
      <c r="I30" s="26"/>
      <c r="J30" s="27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3"/>
      <c r="AA30" s="29"/>
      <c r="AF30" s="24"/>
    </row>
    <row r="54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Y8:Y9"/>
    <mergeCell ref="A1:Y1"/>
    <mergeCell ref="A2:Y2"/>
    <mergeCell ref="A3:Y3"/>
    <mergeCell ref="A4:Y4"/>
    <mergeCell ref="K8:O9"/>
  </mergeCells>
  <printOptions horizontalCentered="1"/>
  <pageMargins left="0.43307086614173201" right="0.196850393700787" top="0.66929133858267698" bottom="0.25" header="0.39370078740157499" footer="0.25"/>
  <pageSetup paperSize="9" scale="55" firstPageNumber="7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53"/>
  <sheetViews>
    <sheetView view="pageBreakPreview" topLeftCell="A10" zoomScale="55" zoomScaleNormal="51" zoomScaleSheetLayoutView="55" workbookViewId="0">
      <selection activeCell="E25" sqref="E25:Q26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32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5.0898437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8.72656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16384" width="9.08984375" style="9"/>
  </cols>
  <sheetData>
    <row r="1" spans="1:26" s="19" customFormat="1" x14ac:dyDescent="0.7">
      <c r="A1" s="207" t="s">
        <v>0</v>
      </c>
      <c r="B1" s="207"/>
      <c r="C1" s="207"/>
      <c r="D1" s="207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</row>
    <row r="2" spans="1:26" s="19" customFormat="1" x14ac:dyDescent="0.7">
      <c r="A2" s="208" t="s">
        <v>58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26" s="19" customFormat="1" x14ac:dyDescent="0.7">
      <c r="A3" s="207" t="str">
        <f>+'PL 3m'!A3:K3</f>
        <v>สำหรับงวดสามเดือน สิ้นสุดวันที่ 31 มีนาคม 2566</v>
      </c>
      <c r="B3" s="207"/>
      <c r="C3" s="207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</row>
    <row r="4" spans="1:26" s="19" customFormat="1" x14ac:dyDescent="0.7">
      <c r="A4" s="207" t="s">
        <v>3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6" s="19" customFormat="1" x14ac:dyDescent="0.7">
      <c r="A5" s="31"/>
      <c r="B5" s="31"/>
      <c r="C5" s="31"/>
      <c r="D5" s="31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59" t="s">
        <v>5</v>
      </c>
    </row>
    <row r="6" spans="1:26" s="19" customFormat="1" x14ac:dyDescent="0.7">
      <c r="A6" s="31"/>
      <c r="B6" s="31"/>
      <c r="C6" s="31"/>
      <c r="D6" s="31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59" t="s">
        <v>7</v>
      </c>
    </row>
    <row r="7" spans="1:26" s="19" customFormat="1" x14ac:dyDescent="0.7">
      <c r="A7" s="31"/>
      <c r="B7" s="31"/>
      <c r="C7" s="31"/>
      <c r="D7" s="31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59" t="s">
        <v>99</v>
      </c>
    </row>
    <row r="8" spans="1:26" x14ac:dyDescent="0.7">
      <c r="A8" s="20"/>
      <c r="B8" s="20"/>
      <c r="C8" s="20"/>
      <c r="D8" s="20"/>
      <c r="E8" s="60" t="s">
        <v>59</v>
      </c>
      <c r="F8" s="60"/>
      <c r="G8" s="60" t="s">
        <v>60</v>
      </c>
      <c r="H8" s="60"/>
      <c r="I8" s="210" t="s">
        <v>34</v>
      </c>
      <c r="J8" s="210"/>
      <c r="K8" s="210"/>
      <c r="L8" s="210"/>
      <c r="M8" s="210"/>
      <c r="N8" s="60"/>
      <c r="O8" s="60" t="s">
        <v>116</v>
      </c>
      <c r="P8" s="60"/>
      <c r="Q8" s="141" t="s">
        <v>120</v>
      </c>
      <c r="R8" s="60"/>
      <c r="S8" s="205" t="s">
        <v>57</v>
      </c>
    </row>
    <row r="9" spans="1:26" x14ac:dyDescent="0.7">
      <c r="E9" s="26" t="s">
        <v>62</v>
      </c>
      <c r="F9" s="26"/>
      <c r="G9" s="26" t="s">
        <v>63</v>
      </c>
      <c r="H9" s="26"/>
      <c r="I9" s="211"/>
      <c r="J9" s="211"/>
      <c r="K9" s="211"/>
      <c r="L9" s="211"/>
      <c r="M9" s="211"/>
      <c r="N9" s="26"/>
      <c r="O9" s="26"/>
      <c r="P9" s="26"/>
      <c r="Q9" s="192" t="s">
        <v>121</v>
      </c>
      <c r="R9" s="26"/>
      <c r="S9" s="206"/>
    </row>
    <row r="10" spans="1:26" x14ac:dyDescent="0.7">
      <c r="E10" s="26"/>
      <c r="F10" s="26"/>
      <c r="G10" s="26"/>
      <c r="H10" s="26"/>
      <c r="I10" s="26" t="s">
        <v>66</v>
      </c>
      <c r="J10" s="26"/>
      <c r="K10" s="26" t="s">
        <v>66</v>
      </c>
      <c r="L10" s="26"/>
      <c r="M10" s="26" t="s">
        <v>67</v>
      </c>
      <c r="N10" s="26"/>
      <c r="O10" s="26"/>
      <c r="P10" s="26"/>
      <c r="Q10" s="193" t="s">
        <v>147</v>
      </c>
      <c r="R10" s="26"/>
      <c r="S10" s="140"/>
    </row>
    <row r="11" spans="1:26" ht="23.25" customHeight="1" x14ac:dyDescent="0.7">
      <c r="E11" s="9"/>
      <c r="F11" s="26"/>
      <c r="G11" s="9"/>
      <c r="H11" s="26"/>
      <c r="I11" s="26" t="s">
        <v>69</v>
      </c>
      <c r="J11" s="26"/>
      <c r="K11" s="26" t="s">
        <v>119</v>
      </c>
      <c r="L11" s="26"/>
      <c r="M11" s="26"/>
      <c r="N11" s="26"/>
      <c r="O11" s="26"/>
      <c r="P11" s="26"/>
      <c r="Q11" s="26" t="s">
        <v>148</v>
      </c>
      <c r="R11" s="26"/>
      <c r="S11" s="26"/>
    </row>
    <row r="12" spans="1:26" ht="23.25" customHeight="1" x14ac:dyDescent="0.7"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 t="s">
        <v>149</v>
      </c>
      <c r="R12" s="26"/>
      <c r="S12" s="26"/>
    </row>
    <row r="13" spans="1:26" ht="23.25" customHeight="1" x14ac:dyDescent="0.7"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 t="s">
        <v>151</v>
      </c>
      <c r="R13" s="26"/>
      <c r="S13" s="26"/>
    </row>
    <row r="14" spans="1:26" x14ac:dyDescent="0.7">
      <c r="A14" s="22"/>
      <c r="B14" s="22"/>
      <c r="C14" s="22"/>
      <c r="D14" s="23" t="s">
        <v>4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 t="s">
        <v>150</v>
      </c>
      <c r="R14" s="58"/>
      <c r="S14" s="58"/>
    </row>
    <row r="15" spans="1:26" ht="8" customHeight="1" x14ac:dyDescent="0.7">
      <c r="A15" s="19"/>
      <c r="B15" s="25"/>
      <c r="C15" s="28"/>
      <c r="E15" s="67"/>
      <c r="F15" s="64"/>
      <c r="G15" s="64"/>
      <c r="H15" s="64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46"/>
      <c r="Z15" s="24"/>
    </row>
    <row r="16" spans="1:26" x14ac:dyDescent="0.7">
      <c r="A16" s="25" t="s">
        <v>162</v>
      </c>
      <c r="E16" s="26">
        <v>300000</v>
      </c>
      <c r="F16" s="27"/>
      <c r="G16" s="26">
        <v>1092894</v>
      </c>
      <c r="H16" s="27"/>
      <c r="I16" s="26">
        <v>30000</v>
      </c>
      <c r="J16" s="26"/>
      <c r="K16" s="26">
        <v>21676</v>
      </c>
      <c r="L16" s="26"/>
      <c r="M16" s="26">
        <v>360372</v>
      </c>
      <c r="N16" s="26"/>
      <c r="O16" s="26">
        <v>-21676</v>
      </c>
      <c r="P16" s="26"/>
      <c r="Q16" s="26">
        <v>255362</v>
      </c>
      <c r="R16" s="26"/>
      <c r="S16" s="26">
        <f>SUM(E16:Q16)</f>
        <v>2038628</v>
      </c>
      <c r="Z16" s="24"/>
    </row>
    <row r="17" spans="1:26" x14ac:dyDescent="0.7">
      <c r="A17" s="25" t="s">
        <v>161</v>
      </c>
      <c r="B17" s="25"/>
      <c r="C17" s="25"/>
      <c r="E17" s="26"/>
      <c r="F17" s="27"/>
      <c r="G17" s="27"/>
      <c r="H17" s="27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Z17" s="24"/>
    </row>
    <row r="18" spans="1:26" x14ac:dyDescent="0.7">
      <c r="B18" s="9" t="s">
        <v>100</v>
      </c>
      <c r="E18" s="27">
        <v>0</v>
      </c>
      <c r="F18" s="27"/>
      <c r="G18" s="27">
        <v>0</v>
      </c>
      <c r="H18" s="27"/>
      <c r="I18" s="27">
        <v>0</v>
      </c>
      <c r="J18" s="27"/>
      <c r="K18" s="27">
        <v>0</v>
      </c>
      <c r="L18" s="27"/>
      <c r="M18" s="27">
        <v>103158</v>
      </c>
      <c r="N18" s="27"/>
      <c r="O18" s="27">
        <v>0</v>
      </c>
      <c r="P18" s="27"/>
      <c r="Q18" s="27">
        <v>0</v>
      </c>
      <c r="R18" s="27"/>
      <c r="S18" s="27">
        <f>SUM(E18:Q18)</f>
        <v>103158</v>
      </c>
      <c r="Z18" s="24"/>
    </row>
    <row r="19" spans="1:26" x14ac:dyDescent="0.7">
      <c r="B19" s="9" t="s">
        <v>125</v>
      </c>
      <c r="E19" s="27">
        <v>0</v>
      </c>
      <c r="F19" s="27"/>
      <c r="G19" s="27">
        <v>0</v>
      </c>
      <c r="H19" s="27"/>
      <c r="I19" s="27">
        <v>0</v>
      </c>
      <c r="J19" s="27"/>
      <c r="K19" s="27">
        <v>0</v>
      </c>
      <c r="L19" s="27"/>
      <c r="M19" s="27">
        <v>0</v>
      </c>
      <c r="N19" s="27"/>
      <c r="O19" s="27">
        <v>0</v>
      </c>
      <c r="P19" s="27"/>
      <c r="Q19" s="27">
        <v>-5000</v>
      </c>
      <c r="R19" s="27"/>
      <c r="S19" s="27">
        <f>SUM(E19:Q19)</f>
        <v>-5000</v>
      </c>
      <c r="Z19" s="24"/>
    </row>
    <row r="20" spans="1:26" x14ac:dyDescent="0.7">
      <c r="B20" s="19" t="s">
        <v>164</v>
      </c>
      <c r="C20" s="19"/>
      <c r="E20" s="69">
        <f>SUM(E18:E19)</f>
        <v>0</v>
      </c>
      <c r="F20" s="27"/>
      <c r="G20" s="69">
        <f>SUM(G18:G19)</f>
        <v>0</v>
      </c>
      <c r="H20" s="27"/>
      <c r="I20" s="69">
        <f>SUM(I18:I19)</f>
        <v>0</v>
      </c>
      <c r="J20" s="26"/>
      <c r="K20" s="69">
        <f>SUM(K18:K19)</f>
        <v>0</v>
      </c>
      <c r="L20" s="26"/>
      <c r="M20" s="69">
        <f>SUM(M18:M19)</f>
        <v>103158</v>
      </c>
      <c r="N20" s="26"/>
      <c r="O20" s="69">
        <f>SUM(O18:O19)</f>
        <v>0</v>
      </c>
      <c r="P20" s="26"/>
      <c r="Q20" s="69">
        <f>SUM(Q18:Q19)</f>
        <v>-5000</v>
      </c>
      <c r="R20" s="26"/>
      <c r="S20" s="69">
        <f>SUM(S18:S19)</f>
        <v>98158</v>
      </c>
      <c r="T20" s="29"/>
      <c r="Z20" s="24"/>
    </row>
    <row r="21" spans="1:26" ht="23.5" thickBot="1" x14ac:dyDescent="0.75">
      <c r="A21" s="25" t="s">
        <v>163</v>
      </c>
      <c r="B21" s="25"/>
      <c r="C21" s="25"/>
      <c r="E21" s="78">
        <f>+E16+E20</f>
        <v>300000</v>
      </c>
      <c r="F21" s="27"/>
      <c r="G21" s="78">
        <f>+G16+G20</f>
        <v>1092894</v>
      </c>
      <c r="H21" s="27"/>
      <c r="I21" s="78">
        <f>+I16+I20</f>
        <v>30000</v>
      </c>
      <c r="J21" s="26"/>
      <c r="K21" s="78">
        <f>+K16+K20</f>
        <v>21676</v>
      </c>
      <c r="L21" s="26"/>
      <c r="M21" s="78">
        <f>+M16+M20</f>
        <v>463530</v>
      </c>
      <c r="N21" s="26"/>
      <c r="O21" s="78">
        <f>+O16+O20</f>
        <v>-21676</v>
      </c>
      <c r="P21" s="26"/>
      <c r="Q21" s="78">
        <f>+Q16+Q20</f>
        <v>250362</v>
      </c>
      <c r="R21" s="26"/>
      <c r="S21" s="78">
        <f>+S16+S20</f>
        <v>2136786</v>
      </c>
      <c r="T21" s="46"/>
      <c r="Z21" s="24"/>
    </row>
    <row r="22" spans="1:26" ht="12.75" customHeight="1" thickTop="1" x14ac:dyDescent="0.7">
      <c r="E22" s="26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Z22" s="24"/>
    </row>
    <row r="23" spans="1:26" x14ac:dyDescent="0.7">
      <c r="A23" s="25" t="s">
        <v>118</v>
      </c>
      <c r="B23" s="25"/>
      <c r="C23" s="25"/>
      <c r="E23" s="26">
        <v>300000</v>
      </c>
      <c r="F23" s="27"/>
      <c r="G23" s="54">
        <v>1092894</v>
      </c>
      <c r="H23" s="27"/>
      <c r="I23" s="26">
        <v>30000</v>
      </c>
      <c r="J23" s="26"/>
      <c r="K23" s="26">
        <v>21676</v>
      </c>
      <c r="L23" s="26"/>
      <c r="M23" s="26">
        <v>390707</v>
      </c>
      <c r="N23" s="26"/>
      <c r="O23" s="26">
        <v>-21676</v>
      </c>
      <c r="P23" s="26"/>
      <c r="Q23" s="26">
        <v>114014</v>
      </c>
      <c r="R23" s="26"/>
      <c r="S23" s="26">
        <v>1927615</v>
      </c>
      <c r="T23" s="46"/>
      <c r="Z23" s="24"/>
    </row>
    <row r="24" spans="1:26" x14ac:dyDescent="0.7">
      <c r="A24" s="25" t="s">
        <v>161</v>
      </c>
      <c r="B24" s="25"/>
      <c r="C24" s="25"/>
      <c r="E24" s="26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Z24" s="24"/>
    </row>
    <row r="25" spans="1:26" x14ac:dyDescent="0.7">
      <c r="B25" s="9" t="s">
        <v>100</v>
      </c>
      <c r="E25" s="27">
        <v>0</v>
      </c>
      <c r="F25" s="27"/>
      <c r="G25" s="27">
        <v>0</v>
      </c>
      <c r="H25" s="27"/>
      <c r="I25" s="27">
        <v>0</v>
      </c>
      <c r="J25" s="27"/>
      <c r="K25" s="27">
        <v>0</v>
      </c>
      <c r="L25" s="27"/>
      <c r="M25" s="79">
        <v>335148</v>
      </c>
      <c r="N25" s="79"/>
      <c r="O25" s="27">
        <v>0</v>
      </c>
      <c r="P25" s="27"/>
      <c r="Q25" s="27">
        <v>0</v>
      </c>
      <c r="R25" s="27"/>
      <c r="S25" s="27">
        <f>SUM(E25:Q25)</f>
        <v>335148</v>
      </c>
      <c r="Z25" s="24"/>
    </row>
    <row r="26" spans="1:26" x14ac:dyDescent="0.7">
      <c r="B26" s="9" t="s">
        <v>125</v>
      </c>
      <c r="E26" s="27">
        <v>0</v>
      </c>
      <c r="F26" s="27"/>
      <c r="G26" s="27">
        <v>0</v>
      </c>
      <c r="H26" s="27"/>
      <c r="I26" s="27">
        <v>0</v>
      </c>
      <c r="J26" s="27"/>
      <c r="K26" s="27">
        <v>0</v>
      </c>
      <c r="L26" s="27"/>
      <c r="M26" s="27">
        <v>4193</v>
      </c>
      <c r="N26" s="27"/>
      <c r="O26" s="27">
        <v>0</v>
      </c>
      <c r="P26" s="27"/>
      <c r="Q26" s="27">
        <v>28600</v>
      </c>
      <c r="R26" s="27"/>
      <c r="S26" s="27">
        <f>SUM(E26:Q26)</f>
        <v>32793</v>
      </c>
      <c r="Z26" s="24"/>
    </row>
    <row r="27" spans="1:26" x14ac:dyDescent="0.7">
      <c r="B27" s="19" t="s">
        <v>164</v>
      </c>
      <c r="C27" s="19"/>
      <c r="E27" s="69">
        <f>SUM(E25:E26)</f>
        <v>0</v>
      </c>
      <c r="F27" s="27"/>
      <c r="G27" s="69">
        <f>SUM(G25:G26)</f>
        <v>0</v>
      </c>
      <c r="H27" s="27"/>
      <c r="I27" s="69">
        <f>SUM(I25:I26)</f>
        <v>0</v>
      </c>
      <c r="J27" s="26"/>
      <c r="K27" s="69">
        <f>SUM(K25:K26)</f>
        <v>0</v>
      </c>
      <c r="L27" s="26"/>
      <c r="M27" s="69">
        <f>SUM(M25:M26)</f>
        <v>339341</v>
      </c>
      <c r="N27" s="26"/>
      <c r="O27" s="69">
        <f>SUM(O25:O26)</f>
        <v>0</v>
      </c>
      <c r="P27" s="26"/>
      <c r="Q27" s="69">
        <f>SUM(Q25:Q26)</f>
        <v>28600</v>
      </c>
      <c r="R27" s="26"/>
      <c r="S27" s="69">
        <f>SUM(S25:S26)</f>
        <v>367941</v>
      </c>
      <c r="T27" s="29"/>
      <c r="Z27" s="24"/>
    </row>
    <row r="28" spans="1:26" ht="23.5" thickBot="1" x14ac:dyDescent="0.75">
      <c r="A28" s="25" t="s">
        <v>117</v>
      </c>
      <c r="B28" s="25"/>
      <c r="C28" s="28"/>
      <c r="E28" s="78">
        <f>E23+E27</f>
        <v>300000</v>
      </c>
      <c r="F28" s="27"/>
      <c r="G28" s="78">
        <f>G23+G27</f>
        <v>1092894</v>
      </c>
      <c r="H28" s="27"/>
      <c r="I28" s="78">
        <f>I23+I27</f>
        <v>30000</v>
      </c>
      <c r="J28" s="26"/>
      <c r="K28" s="78">
        <f>K23+K27</f>
        <v>21676</v>
      </c>
      <c r="L28" s="26"/>
      <c r="M28" s="78">
        <f>M23+M27</f>
        <v>730048</v>
      </c>
      <c r="N28" s="26"/>
      <c r="O28" s="78">
        <f>O23+O27</f>
        <v>-21676</v>
      </c>
      <c r="P28" s="26"/>
      <c r="Q28" s="78">
        <f>Q23+Q27</f>
        <v>142614</v>
      </c>
      <c r="R28" s="26"/>
      <c r="S28" s="78">
        <f>S23+S27</f>
        <v>2295556</v>
      </c>
      <c r="T28" s="46"/>
      <c r="Z28" s="24"/>
    </row>
    <row r="29" spans="1:26" ht="23.5" thickTop="1" x14ac:dyDescent="0.7">
      <c r="A29" s="25"/>
      <c r="B29" s="25"/>
      <c r="C29" s="25"/>
      <c r="E29" s="67"/>
      <c r="F29" s="64"/>
      <c r="G29" s="67"/>
      <c r="H29" s="64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46"/>
      <c r="Z29" s="24"/>
    </row>
    <row r="53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8:M9"/>
    <mergeCell ref="S8:S9"/>
  </mergeCells>
  <printOptions horizontalCentered="1"/>
  <pageMargins left="0.511811023622047" right="0.196850393700787" top="0.66929133858267698" bottom="0.25" header="0.39370078740157499" footer="0.25"/>
  <pageSetup paperSize="9" scale="72" firstPageNumber="8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P272"/>
  <sheetViews>
    <sheetView tabSelected="1" view="pageBreakPreview" zoomScale="52" zoomScaleNormal="100" zoomScaleSheetLayoutView="52" workbookViewId="0">
      <selection activeCell="L78" sqref="L78"/>
    </sheetView>
  </sheetViews>
  <sheetFormatPr defaultColWidth="9.08984375" defaultRowHeight="22.5" x14ac:dyDescent="0.7"/>
  <cols>
    <col min="1" max="1" width="2.6328125" style="88" customWidth="1"/>
    <col min="2" max="2" width="2" style="88" customWidth="1"/>
    <col min="3" max="3" width="2.54296875" style="88" customWidth="1"/>
    <col min="4" max="4" width="55.81640625" style="88" customWidth="1"/>
    <col min="5" max="5" width="9.6328125" style="119" bestFit="1" customWidth="1"/>
    <col min="6" max="6" width="14.08984375" style="93" customWidth="1"/>
    <col min="7" max="7" width="1.1796875" style="119" customWidth="1"/>
    <col min="8" max="8" width="14.08984375" style="93" customWidth="1"/>
    <col min="9" max="9" width="1.1796875" style="119" customWidth="1"/>
    <col min="10" max="10" width="14.08984375" style="93" customWidth="1"/>
    <col min="11" max="11" width="1.1796875" style="119" customWidth="1"/>
    <col min="12" max="12" width="14.08984375" style="93" customWidth="1"/>
    <col min="13" max="13" width="9.90625" style="88" bestFit="1" customWidth="1"/>
    <col min="14" max="14" width="13.90625" style="95" bestFit="1" customWidth="1"/>
    <col min="15" max="15" width="11.36328125" style="88" bestFit="1" customWidth="1"/>
    <col min="16" max="16384" width="9.08984375" style="88"/>
  </cols>
  <sheetData>
    <row r="1" spans="1:15" x14ac:dyDescent="0.7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5" x14ac:dyDescent="0.7">
      <c r="A2" s="198" t="s">
        <v>70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</row>
    <row r="3" spans="1:15" x14ac:dyDescent="0.7">
      <c r="A3" s="212" t="str">
        <f>+'PL 3m'!A3:K3</f>
        <v>สำหรับงวดสามเดือน สิ้นสุดวันที่ 31 มีนาคม 2566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</row>
    <row r="4" spans="1:15" x14ac:dyDescent="0.7">
      <c r="A4" s="142"/>
      <c r="B4" s="143"/>
      <c r="C4" s="143"/>
      <c r="D4" s="143"/>
      <c r="E4" s="91"/>
      <c r="F4" s="90"/>
      <c r="G4" s="91"/>
      <c r="H4" s="90"/>
      <c r="I4" s="91"/>
      <c r="J4" s="110"/>
      <c r="K4" s="91"/>
      <c r="L4" s="110" t="s">
        <v>5</v>
      </c>
    </row>
    <row r="5" spans="1:15" x14ac:dyDescent="0.7">
      <c r="A5" s="142"/>
      <c r="B5" s="143"/>
      <c r="C5" s="143"/>
      <c r="D5" s="143"/>
      <c r="E5" s="91"/>
      <c r="F5" s="90"/>
      <c r="G5" s="91"/>
      <c r="H5" s="90"/>
      <c r="I5" s="91"/>
      <c r="J5" s="110"/>
      <c r="K5" s="91"/>
      <c r="L5" s="110" t="s">
        <v>7</v>
      </c>
    </row>
    <row r="6" spans="1:15" x14ac:dyDescent="0.7">
      <c r="A6" s="142"/>
      <c r="B6" s="143"/>
      <c r="C6" s="143"/>
      <c r="D6" s="143"/>
      <c r="E6" s="91"/>
      <c r="F6" s="90"/>
      <c r="G6" s="91"/>
      <c r="H6" s="90"/>
      <c r="I6" s="91"/>
      <c r="J6" s="110"/>
      <c r="K6" s="91"/>
      <c r="L6" s="110" t="s">
        <v>99</v>
      </c>
    </row>
    <row r="7" spans="1:15" x14ac:dyDescent="0.7">
      <c r="A7" s="111"/>
      <c r="B7" s="111"/>
      <c r="C7" s="111"/>
      <c r="D7" s="111"/>
      <c r="E7" s="144"/>
      <c r="F7" s="214" t="s">
        <v>2</v>
      </c>
      <c r="G7" s="214"/>
      <c r="H7" s="214"/>
      <c r="I7" s="144"/>
      <c r="J7" s="214" t="s">
        <v>3</v>
      </c>
      <c r="K7" s="214"/>
      <c r="L7" s="214"/>
    </row>
    <row r="8" spans="1:15" x14ac:dyDescent="0.7">
      <c r="A8" s="84"/>
      <c r="B8" s="112"/>
      <c r="C8" s="112"/>
      <c r="D8" s="112"/>
      <c r="E8" s="86" t="s">
        <v>4</v>
      </c>
      <c r="F8" s="113" t="s">
        <v>153</v>
      </c>
      <c r="G8" s="87"/>
      <c r="H8" s="113" t="s">
        <v>113</v>
      </c>
      <c r="I8" s="87"/>
      <c r="J8" s="113" t="s">
        <v>153</v>
      </c>
      <c r="K8" s="87"/>
      <c r="L8" s="113" t="s">
        <v>112</v>
      </c>
    </row>
    <row r="9" spans="1:15" ht="12" customHeight="1" x14ac:dyDescent="0.7">
      <c r="B9" s="80"/>
      <c r="C9" s="80"/>
      <c r="D9" s="80"/>
      <c r="E9" s="94"/>
      <c r="F9" s="114"/>
      <c r="G9" s="115"/>
      <c r="H9" s="114"/>
      <c r="I9" s="115"/>
      <c r="J9" s="114"/>
      <c r="K9" s="115"/>
      <c r="L9" s="114"/>
    </row>
    <row r="10" spans="1:15" x14ac:dyDescent="0.7">
      <c r="A10" s="92" t="s">
        <v>71</v>
      </c>
      <c r="D10" s="80"/>
      <c r="E10" s="94"/>
      <c r="F10" s="116"/>
      <c r="G10" s="117"/>
      <c r="H10" s="116"/>
      <c r="I10" s="117"/>
      <c r="J10" s="116"/>
      <c r="K10" s="118"/>
      <c r="L10" s="116"/>
    </row>
    <row r="11" spans="1:15" x14ac:dyDescent="0.7">
      <c r="B11" s="88" t="s">
        <v>100</v>
      </c>
      <c r="F11" s="93">
        <f>'PL 3m'!E23</f>
        <v>106141</v>
      </c>
      <c r="G11" s="93"/>
      <c r="H11" s="93">
        <f>+'PL 3m'!G23</f>
        <v>474924</v>
      </c>
      <c r="I11" s="93"/>
      <c r="J11" s="93">
        <f>+'PL 3m'!I23</f>
        <v>103158</v>
      </c>
      <c r="K11" s="93"/>
      <c r="L11" s="93">
        <f>+'PL 3m'!K23</f>
        <v>335148</v>
      </c>
    </row>
    <row r="12" spans="1:15" x14ac:dyDescent="0.7">
      <c r="B12" s="88" t="s">
        <v>134</v>
      </c>
      <c r="G12" s="93"/>
      <c r="I12" s="93"/>
      <c r="K12" s="93"/>
    </row>
    <row r="13" spans="1:15" x14ac:dyDescent="0.7">
      <c r="C13" s="88" t="s">
        <v>133</v>
      </c>
      <c r="F13" s="93">
        <v>25753</v>
      </c>
      <c r="G13" s="93"/>
      <c r="H13" s="93">
        <v>119500</v>
      </c>
      <c r="I13" s="93"/>
      <c r="J13" s="93">
        <v>24750</v>
      </c>
      <c r="K13" s="93"/>
      <c r="L13" s="93">
        <v>83923</v>
      </c>
    </row>
    <row r="14" spans="1:15" x14ac:dyDescent="0.7">
      <c r="C14" s="88" t="s">
        <v>143</v>
      </c>
      <c r="F14" s="93">
        <v>1273</v>
      </c>
      <c r="G14" s="93"/>
      <c r="H14" s="93">
        <v>1762</v>
      </c>
      <c r="I14" s="93"/>
      <c r="J14" s="93">
        <v>993</v>
      </c>
      <c r="K14" s="93"/>
      <c r="L14" s="93">
        <v>-24</v>
      </c>
      <c r="M14" s="119"/>
      <c r="O14" s="191"/>
    </row>
    <row r="15" spans="1:15" x14ac:dyDescent="0.7">
      <c r="C15" s="88" t="s">
        <v>144</v>
      </c>
      <c r="F15" s="93">
        <v>66</v>
      </c>
      <c r="G15" s="93"/>
      <c r="H15" s="93">
        <v>-159</v>
      </c>
      <c r="I15" s="93"/>
      <c r="J15" s="93">
        <v>7</v>
      </c>
      <c r="K15" s="93"/>
      <c r="L15" s="93">
        <v>4</v>
      </c>
    </row>
    <row r="16" spans="1:15" x14ac:dyDescent="0.7">
      <c r="C16" s="88" t="s">
        <v>104</v>
      </c>
      <c r="F16" s="93">
        <v>35727</v>
      </c>
      <c r="G16" s="93"/>
      <c r="H16" s="93">
        <v>41619</v>
      </c>
      <c r="I16" s="93"/>
      <c r="J16" s="93">
        <v>28267</v>
      </c>
      <c r="K16" s="93"/>
      <c r="L16" s="93">
        <v>34882</v>
      </c>
    </row>
    <row r="17" spans="2:15" x14ac:dyDescent="0.7">
      <c r="C17" s="88" t="s">
        <v>105</v>
      </c>
      <c r="F17" s="93">
        <v>26</v>
      </c>
      <c r="G17" s="93"/>
      <c r="H17" s="93">
        <v>37</v>
      </c>
      <c r="I17" s="93"/>
      <c r="J17" s="93">
        <v>12</v>
      </c>
      <c r="K17" s="93"/>
      <c r="L17" s="93">
        <v>12</v>
      </c>
    </row>
    <row r="18" spans="2:15" x14ac:dyDescent="0.7">
      <c r="C18" s="88" t="s">
        <v>96</v>
      </c>
      <c r="F18" s="93">
        <v>0</v>
      </c>
      <c r="G18" s="93"/>
      <c r="H18" s="93">
        <v>6</v>
      </c>
      <c r="I18" s="93"/>
      <c r="J18" s="93">
        <v>0</v>
      </c>
      <c r="K18" s="93"/>
      <c r="L18" s="93">
        <v>0</v>
      </c>
    </row>
    <row r="19" spans="2:15" x14ac:dyDescent="0.7">
      <c r="C19" s="88" t="s">
        <v>177</v>
      </c>
      <c r="F19" s="93">
        <v>750</v>
      </c>
      <c r="G19" s="93"/>
      <c r="H19" s="93">
        <v>863</v>
      </c>
      <c r="I19" s="93"/>
      <c r="J19" s="93">
        <v>573</v>
      </c>
      <c r="K19" s="93"/>
      <c r="L19" s="93">
        <v>737</v>
      </c>
    </row>
    <row r="20" spans="2:15" x14ac:dyDescent="0.7">
      <c r="C20" s="88" t="s">
        <v>140</v>
      </c>
      <c r="F20" s="93">
        <v>-14</v>
      </c>
      <c r="G20" s="93"/>
      <c r="H20" s="93">
        <v>-56</v>
      </c>
      <c r="I20" s="93"/>
      <c r="J20" s="93">
        <v>-14</v>
      </c>
      <c r="K20" s="93"/>
      <c r="L20" s="93">
        <v>-20</v>
      </c>
    </row>
    <row r="21" spans="2:15" x14ac:dyDescent="0.7">
      <c r="C21" s="88" t="s">
        <v>91</v>
      </c>
      <c r="F21" s="93">
        <v>0</v>
      </c>
      <c r="G21" s="93"/>
      <c r="H21" s="93">
        <v>111</v>
      </c>
      <c r="I21" s="93"/>
      <c r="J21" s="93">
        <v>0</v>
      </c>
      <c r="K21" s="93"/>
      <c r="L21" s="93">
        <v>111</v>
      </c>
    </row>
    <row r="22" spans="2:15" x14ac:dyDescent="0.7">
      <c r="C22" s="88" t="s">
        <v>84</v>
      </c>
      <c r="F22" s="93">
        <v>1652</v>
      </c>
      <c r="G22" s="93"/>
      <c r="H22" s="93">
        <v>1625</v>
      </c>
      <c r="I22" s="93"/>
      <c r="J22" s="93">
        <v>1565</v>
      </c>
      <c r="K22" s="93"/>
      <c r="L22" s="93">
        <v>1558</v>
      </c>
    </row>
    <row r="23" spans="2:15" x14ac:dyDescent="0.7">
      <c r="C23" s="88" t="s">
        <v>122</v>
      </c>
      <c r="F23" s="93">
        <v>-3750</v>
      </c>
      <c r="G23" s="93"/>
      <c r="H23" s="93">
        <v>-2500</v>
      </c>
      <c r="I23" s="93"/>
      <c r="J23" s="93">
        <v>-3750</v>
      </c>
      <c r="K23" s="93"/>
      <c r="L23" s="93">
        <v>-2500</v>
      </c>
    </row>
    <row r="24" spans="2:15" x14ac:dyDescent="0.7">
      <c r="C24" s="88" t="s">
        <v>72</v>
      </c>
      <c r="F24" s="93">
        <v>-401</v>
      </c>
      <c r="G24" s="98"/>
      <c r="H24" s="98">
        <v>-3</v>
      </c>
      <c r="I24" s="98"/>
      <c r="J24" s="98">
        <v>-16</v>
      </c>
      <c r="K24" s="98"/>
      <c r="L24" s="98">
        <v>-111</v>
      </c>
      <c r="M24" s="119"/>
    </row>
    <row r="25" spans="2:15" x14ac:dyDescent="0.7">
      <c r="C25" s="88" t="s">
        <v>73</v>
      </c>
      <c r="F25" s="98">
        <v>6879</v>
      </c>
      <c r="G25" s="98"/>
      <c r="H25" s="98">
        <v>4547</v>
      </c>
      <c r="I25" s="98"/>
      <c r="J25" s="98">
        <v>7080</v>
      </c>
      <c r="K25" s="98"/>
      <c r="L25" s="98">
        <v>4545</v>
      </c>
      <c r="M25" s="119"/>
    </row>
    <row r="26" spans="2:15" x14ac:dyDescent="0.7">
      <c r="B26" s="88" t="s">
        <v>74</v>
      </c>
      <c r="F26" s="121">
        <f>SUM(F11:F25)</f>
        <v>174102</v>
      </c>
      <c r="G26" s="93"/>
      <c r="H26" s="121">
        <f>SUM(H11:H25)</f>
        <v>642276</v>
      </c>
      <c r="I26" s="93"/>
      <c r="J26" s="121">
        <f>SUM(J11:J25)</f>
        <v>162625</v>
      </c>
      <c r="K26" s="93"/>
      <c r="L26" s="121">
        <f>SUM(L11:L25)</f>
        <v>458265</v>
      </c>
    </row>
    <row r="27" spans="2:15" x14ac:dyDescent="0.7">
      <c r="B27" s="88" t="s">
        <v>126</v>
      </c>
      <c r="F27" s="98"/>
      <c r="G27" s="98"/>
      <c r="H27" s="98"/>
      <c r="I27" s="98"/>
      <c r="J27" s="98"/>
      <c r="K27" s="93"/>
      <c r="L27" s="98"/>
    </row>
    <row r="28" spans="2:15" x14ac:dyDescent="0.7">
      <c r="C28" s="88" t="s">
        <v>79</v>
      </c>
      <c r="F28" s="93">
        <v>25080</v>
      </c>
      <c r="G28" s="93"/>
      <c r="H28" s="93">
        <v>-130895</v>
      </c>
      <c r="I28" s="93"/>
      <c r="J28" s="93">
        <v>-30920</v>
      </c>
      <c r="K28" s="93"/>
      <c r="L28" s="93">
        <v>-60245</v>
      </c>
      <c r="M28" s="119"/>
      <c r="O28" s="95"/>
    </row>
    <row r="29" spans="2:15" x14ac:dyDescent="0.7">
      <c r="C29" s="88" t="s">
        <v>137</v>
      </c>
      <c r="F29" s="93">
        <v>100382</v>
      </c>
      <c r="G29" s="93"/>
      <c r="H29" s="93">
        <v>-244796</v>
      </c>
      <c r="I29" s="93"/>
      <c r="J29" s="93">
        <v>94857</v>
      </c>
      <c r="K29" s="93"/>
      <c r="L29" s="93">
        <v>-215264</v>
      </c>
      <c r="M29" s="119"/>
      <c r="O29" s="95"/>
    </row>
    <row r="30" spans="2:15" x14ac:dyDescent="0.7">
      <c r="C30" s="88" t="s">
        <v>11</v>
      </c>
      <c r="F30" s="93">
        <v>-3609</v>
      </c>
      <c r="G30" s="93"/>
      <c r="H30" s="93">
        <v>-15859</v>
      </c>
      <c r="I30" s="93"/>
      <c r="J30" s="93">
        <v>-3483</v>
      </c>
      <c r="K30" s="93"/>
      <c r="L30" s="93">
        <v>-18576</v>
      </c>
    </row>
    <row r="31" spans="2:15" x14ac:dyDescent="0.7">
      <c r="C31" s="88" t="s">
        <v>12</v>
      </c>
      <c r="F31" s="93">
        <v>181</v>
      </c>
      <c r="G31" s="93"/>
      <c r="H31" s="93">
        <v>144</v>
      </c>
      <c r="I31" s="93"/>
      <c r="J31" s="93">
        <v>174</v>
      </c>
      <c r="K31" s="93"/>
      <c r="L31" s="93">
        <v>227</v>
      </c>
    </row>
    <row r="32" spans="2:15" x14ac:dyDescent="0.7">
      <c r="C32" s="88" t="s">
        <v>19</v>
      </c>
      <c r="F32" s="93">
        <v>-1999</v>
      </c>
      <c r="G32" s="93"/>
      <c r="H32" s="93">
        <v>562</v>
      </c>
      <c r="I32" s="93"/>
      <c r="J32" s="93">
        <v>540</v>
      </c>
      <c r="K32" s="93"/>
      <c r="L32" s="93">
        <v>631</v>
      </c>
    </row>
    <row r="33" spans="1:16" x14ac:dyDescent="0.7">
      <c r="B33" s="88" t="s">
        <v>127</v>
      </c>
      <c r="F33" s="98"/>
      <c r="G33" s="98"/>
      <c r="H33" s="98"/>
      <c r="I33" s="98"/>
      <c r="J33" s="98"/>
      <c r="K33" s="93"/>
      <c r="L33" s="98"/>
      <c r="O33" s="191"/>
    </row>
    <row r="34" spans="1:16" x14ac:dyDescent="0.7">
      <c r="C34" s="88" t="s">
        <v>80</v>
      </c>
      <c r="F34" s="98">
        <v>-26043</v>
      </c>
      <c r="G34" s="98"/>
      <c r="H34" s="98">
        <v>-44405</v>
      </c>
      <c r="I34" s="98"/>
      <c r="J34" s="98">
        <v>-19299</v>
      </c>
      <c r="K34" s="98"/>
      <c r="L34" s="98">
        <v>-8387</v>
      </c>
      <c r="O34" s="119"/>
    </row>
    <row r="35" spans="1:16" x14ac:dyDescent="0.7">
      <c r="C35" s="88" t="s">
        <v>83</v>
      </c>
      <c r="F35" s="120">
        <v>-1121</v>
      </c>
      <c r="G35" s="98"/>
      <c r="H35" s="120">
        <v>0</v>
      </c>
      <c r="I35" s="98"/>
      <c r="J35" s="120">
        <v>-1121</v>
      </c>
      <c r="K35" s="93"/>
      <c r="L35" s="120">
        <v>0</v>
      </c>
      <c r="O35" s="119"/>
    </row>
    <row r="36" spans="1:16" x14ac:dyDescent="0.7">
      <c r="B36" s="88" t="s">
        <v>128</v>
      </c>
      <c r="F36" s="121">
        <f>SUM(F26:F35)</f>
        <v>266973</v>
      </c>
      <c r="G36" s="98"/>
      <c r="H36" s="121">
        <f>SUM(H26:H35)</f>
        <v>207027</v>
      </c>
      <c r="I36" s="98"/>
      <c r="J36" s="121">
        <f>SUM(J26:J35)</f>
        <v>203373</v>
      </c>
      <c r="K36" s="93"/>
      <c r="L36" s="121">
        <f>SUM(L26:L35)</f>
        <v>156651</v>
      </c>
    </row>
    <row r="37" spans="1:16" x14ac:dyDescent="0.7">
      <c r="C37" s="122" t="s">
        <v>75</v>
      </c>
      <c r="E37" s="93"/>
      <c r="F37" s="93">
        <v>401</v>
      </c>
      <c r="G37" s="98"/>
      <c r="H37" s="93">
        <v>3</v>
      </c>
      <c r="I37" s="98"/>
      <c r="J37" s="93">
        <v>1</v>
      </c>
      <c r="K37" s="93"/>
      <c r="L37" s="93">
        <v>0</v>
      </c>
      <c r="M37" s="119"/>
    </row>
    <row r="38" spans="1:16" x14ac:dyDescent="0.7">
      <c r="C38" s="122" t="s">
        <v>90</v>
      </c>
      <c r="F38" s="98">
        <v>-9066</v>
      </c>
      <c r="G38" s="98"/>
      <c r="H38" s="98">
        <v>-9852</v>
      </c>
      <c r="I38" s="98"/>
      <c r="J38" s="98">
        <v>-7121</v>
      </c>
      <c r="K38" s="98"/>
      <c r="L38" s="98">
        <v>-7160</v>
      </c>
      <c r="M38" s="119"/>
    </row>
    <row r="39" spans="1:16" s="123" customFormat="1" x14ac:dyDescent="0.7">
      <c r="A39" s="123" t="s">
        <v>129</v>
      </c>
      <c r="B39" s="124"/>
      <c r="E39" s="125"/>
      <c r="F39" s="99">
        <f>SUM(F36:F38)</f>
        <v>258308</v>
      </c>
      <c r="G39" s="101"/>
      <c r="H39" s="99">
        <f>SUM(H36:H38)</f>
        <v>197178</v>
      </c>
      <c r="I39" s="101"/>
      <c r="J39" s="99">
        <f>SUM(J36:J38)</f>
        <v>196253</v>
      </c>
      <c r="K39" s="104"/>
      <c r="L39" s="99">
        <f>SUM(L36:L38)</f>
        <v>149491</v>
      </c>
      <c r="N39" s="105"/>
    </row>
    <row r="40" spans="1:16" x14ac:dyDescent="0.7">
      <c r="A40" s="123" t="s">
        <v>76</v>
      </c>
      <c r="F40" s="98"/>
      <c r="G40" s="98"/>
      <c r="H40" s="98"/>
      <c r="I40" s="98"/>
      <c r="J40" s="98"/>
      <c r="K40" s="98"/>
      <c r="L40" s="98"/>
    </row>
    <row r="41" spans="1:16" x14ac:dyDescent="0.7">
      <c r="B41" s="126" t="s">
        <v>179</v>
      </c>
      <c r="E41" s="94"/>
      <c r="F41" s="93">
        <v>0</v>
      </c>
      <c r="G41" s="93"/>
      <c r="H41" s="93">
        <v>0</v>
      </c>
      <c r="I41" s="93"/>
      <c r="J41" s="93">
        <v>13000</v>
      </c>
      <c r="K41" s="93"/>
      <c r="L41" s="93">
        <v>34220</v>
      </c>
    </row>
    <row r="42" spans="1:16" x14ac:dyDescent="0.7">
      <c r="B42" s="126" t="s">
        <v>180</v>
      </c>
      <c r="E42" s="94"/>
      <c r="F42" s="93">
        <v>0</v>
      </c>
      <c r="G42" s="93"/>
      <c r="H42" s="93">
        <v>0</v>
      </c>
      <c r="I42" s="93"/>
      <c r="J42" s="93">
        <v>-13000</v>
      </c>
      <c r="K42" s="93"/>
      <c r="L42" s="93">
        <v>0</v>
      </c>
    </row>
    <row r="43" spans="1:16" x14ac:dyDescent="0.7">
      <c r="B43" s="126" t="s">
        <v>181</v>
      </c>
      <c r="E43" s="94"/>
      <c r="F43" s="93">
        <v>20000</v>
      </c>
      <c r="G43" s="93"/>
      <c r="H43" s="93">
        <v>0</v>
      </c>
      <c r="I43" s="93"/>
      <c r="J43" s="93">
        <v>0</v>
      </c>
      <c r="K43" s="93"/>
      <c r="L43" s="93">
        <v>0</v>
      </c>
    </row>
    <row r="44" spans="1:16" x14ac:dyDescent="0.7">
      <c r="A44" s="123"/>
      <c r="B44" s="126" t="s">
        <v>182</v>
      </c>
      <c r="F44" s="93">
        <v>-20000</v>
      </c>
      <c r="G44" s="98"/>
      <c r="H44" s="93">
        <v>0</v>
      </c>
      <c r="I44" s="98"/>
      <c r="J44" s="93">
        <v>0</v>
      </c>
      <c r="K44" s="98"/>
      <c r="L44" s="93">
        <v>0</v>
      </c>
    </row>
    <row r="45" spans="1:16" x14ac:dyDescent="0.7">
      <c r="A45" s="123"/>
      <c r="B45" s="126" t="s">
        <v>169</v>
      </c>
      <c r="F45" s="93">
        <v>0</v>
      </c>
      <c r="G45" s="98"/>
      <c r="H45" s="93">
        <v>0</v>
      </c>
      <c r="I45" s="98"/>
      <c r="J45" s="93">
        <v>-45000</v>
      </c>
      <c r="K45" s="98"/>
      <c r="L45" s="93">
        <v>0</v>
      </c>
    </row>
    <row r="46" spans="1:16" x14ac:dyDescent="0.7">
      <c r="B46" s="88" t="s">
        <v>85</v>
      </c>
      <c r="E46" s="94"/>
      <c r="F46" s="93">
        <v>-71746</v>
      </c>
      <c r="G46" s="93"/>
      <c r="H46" s="93">
        <v>-93569</v>
      </c>
      <c r="I46" s="93"/>
      <c r="J46" s="93">
        <v>-12407</v>
      </c>
      <c r="K46" s="93"/>
      <c r="L46" s="93">
        <v>-49099</v>
      </c>
      <c r="O46" s="94"/>
      <c r="P46" s="119"/>
    </row>
    <row r="47" spans="1:16" x14ac:dyDescent="0.7">
      <c r="B47" s="88" t="s">
        <v>86</v>
      </c>
      <c r="F47" s="98">
        <v>298</v>
      </c>
      <c r="G47" s="98"/>
      <c r="H47" s="98">
        <v>56</v>
      </c>
      <c r="I47" s="98"/>
      <c r="J47" s="98">
        <v>15</v>
      </c>
      <c r="K47" s="98"/>
      <c r="L47" s="98">
        <v>20</v>
      </c>
    </row>
    <row r="48" spans="1:16" x14ac:dyDescent="0.7">
      <c r="B48" s="122" t="s">
        <v>145</v>
      </c>
      <c r="E48" s="94"/>
      <c r="F48" s="93">
        <v>-71188</v>
      </c>
      <c r="G48" s="93"/>
      <c r="H48" s="93">
        <v>-60211</v>
      </c>
      <c r="I48" s="93"/>
      <c r="J48" s="93">
        <v>-548</v>
      </c>
      <c r="K48" s="93"/>
      <c r="L48" s="93">
        <v>-60211</v>
      </c>
      <c r="M48" s="119"/>
    </row>
    <row r="49" spans="1:15" x14ac:dyDescent="0.7">
      <c r="B49" s="88" t="s">
        <v>123</v>
      </c>
      <c r="E49" s="93"/>
      <c r="F49" s="93">
        <v>3750</v>
      </c>
      <c r="G49" s="93"/>
      <c r="H49" s="93">
        <v>2500</v>
      </c>
      <c r="I49" s="93"/>
      <c r="J49" s="93">
        <v>3750</v>
      </c>
      <c r="K49" s="93"/>
      <c r="L49" s="93">
        <v>2500</v>
      </c>
      <c r="O49" s="119"/>
    </row>
    <row r="50" spans="1:15" x14ac:dyDescent="0.7">
      <c r="B50" s="122" t="s">
        <v>88</v>
      </c>
      <c r="E50" s="94"/>
      <c r="F50" s="93">
        <v>0</v>
      </c>
      <c r="G50" s="93"/>
      <c r="H50" s="93">
        <v>0</v>
      </c>
      <c r="I50" s="93"/>
      <c r="J50" s="93">
        <v>15</v>
      </c>
      <c r="K50" s="93"/>
      <c r="L50" s="93">
        <v>177</v>
      </c>
      <c r="M50" s="119"/>
    </row>
    <row r="51" spans="1:15" x14ac:dyDescent="0.7">
      <c r="A51" s="123" t="s">
        <v>130</v>
      </c>
      <c r="C51" s="127"/>
      <c r="F51" s="99">
        <f>SUM(F41:F50)</f>
        <v>-138886</v>
      </c>
      <c r="G51" s="93"/>
      <c r="H51" s="99">
        <f>SUM(H41:H50)</f>
        <v>-151224</v>
      </c>
      <c r="I51" s="93"/>
      <c r="J51" s="99">
        <f>SUM(J41:J50)</f>
        <v>-54175</v>
      </c>
      <c r="K51" s="98"/>
      <c r="L51" s="99">
        <f>SUM(L41:L50)</f>
        <v>-72393</v>
      </c>
    </row>
    <row r="52" spans="1:15" x14ac:dyDescent="0.7">
      <c r="A52" s="123" t="s">
        <v>77</v>
      </c>
      <c r="C52" s="127"/>
      <c r="F52" s="101"/>
      <c r="G52" s="101"/>
      <c r="H52" s="101"/>
      <c r="I52" s="101"/>
      <c r="J52" s="101"/>
      <c r="K52" s="98"/>
      <c r="L52" s="101"/>
    </row>
    <row r="53" spans="1:15" x14ac:dyDescent="0.7">
      <c r="A53" s="123"/>
      <c r="B53" s="88" t="s">
        <v>183</v>
      </c>
      <c r="C53" s="127"/>
      <c r="F53" s="93">
        <v>720000</v>
      </c>
      <c r="G53" s="93"/>
      <c r="H53" s="93">
        <v>610000</v>
      </c>
      <c r="I53" s="93"/>
      <c r="J53" s="93">
        <v>720000</v>
      </c>
      <c r="K53" s="98"/>
      <c r="L53" s="93">
        <v>610000</v>
      </c>
    </row>
    <row r="54" spans="1:15" x14ac:dyDescent="0.7">
      <c r="A54" s="123"/>
      <c r="B54" s="88" t="s">
        <v>94</v>
      </c>
      <c r="C54" s="127"/>
      <c r="F54" s="93">
        <v>-990000</v>
      </c>
      <c r="G54" s="93"/>
      <c r="H54" s="93">
        <v>-715000</v>
      </c>
      <c r="I54" s="93"/>
      <c r="J54" s="93">
        <v>-980000</v>
      </c>
      <c r="K54" s="98"/>
      <c r="L54" s="93">
        <v>-715000</v>
      </c>
    </row>
    <row r="55" spans="1:15" x14ac:dyDescent="0.7">
      <c r="A55" s="123"/>
      <c r="B55" s="88" t="s">
        <v>170</v>
      </c>
      <c r="C55" s="127"/>
      <c r="F55" s="93">
        <v>0</v>
      </c>
      <c r="G55" s="93"/>
      <c r="H55" s="93">
        <v>0</v>
      </c>
      <c r="I55" s="93"/>
      <c r="J55" s="93">
        <v>135000</v>
      </c>
      <c r="K55" s="98"/>
      <c r="L55" s="93">
        <v>0</v>
      </c>
    </row>
    <row r="56" spans="1:15" x14ac:dyDescent="0.7">
      <c r="A56" s="123"/>
      <c r="B56" s="88" t="s">
        <v>171</v>
      </c>
      <c r="C56" s="127"/>
      <c r="F56" s="93">
        <v>0</v>
      </c>
      <c r="G56" s="93"/>
      <c r="H56" s="93">
        <v>0</v>
      </c>
      <c r="I56" s="93"/>
      <c r="J56" s="93">
        <v>-35000</v>
      </c>
      <c r="K56" s="98"/>
      <c r="L56" s="93">
        <v>0</v>
      </c>
    </row>
    <row r="57" spans="1:15" x14ac:dyDescent="0.7">
      <c r="A57" s="123"/>
      <c r="B57" s="88" t="s">
        <v>166</v>
      </c>
      <c r="C57" s="127"/>
      <c r="F57" s="93">
        <v>33000</v>
      </c>
      <c r="G57" s="93"/>
      <c r="H57" s="93">
        <v>0</v>
      </c>
      <c r="I57" s="93"/>
      <c r="J57" s="93">
        <v>33000</v>
      </c>
      <c r="K57" s="98"/>
      <c r="L57" s="93">
        <v>0</v>
      </c>
    </row>
    <row r="58" spans="1:15" x14ac:dyDescent="0.7">
      <c r="B58" s="88" t="s">
        <v>167</v>
      </c>
      <c r="C58" s="127"/>
      <c r="F58" s="93">
        <v>-14280</v>
      </c>
      <c r="G58" s="93"/>
      <c r="H58" s="93">
        <v>0</v>
      </c>
      <c r="I58" s="93"/>
      <c r="J58" s="93">
        <v>-14280</v>
      </c>
      <c r="K58" s="98"/>
      <c r="L58" s="93">
        <v>0</v>
      </c>
    </row>
    <row r="59" spans="1:15" x14ac:dyDescent="0.7">
      <c r="B59" s="88" t="s">
        <v>111</v>
      </c>
      <c r="C59" s="127"/>
      <c r="F59" s="93">
        <v>-26</v>
      </c>
      <c r="G59" s="93"/>
      <c r="H59" s="93">
        <v>-42</v>
      </c>
      <c r="I59" s="93"/>
      <c r="J59" s="93">
        <v>-12</v>
      </c>
      <c r="K59" s="98"/>
      <c r="L59" s="93">
        <v>-12</v>
      </c>
      <c r="O59" s="119"/>
    </row>
    <row r="60" spans="1:15" x14ac:dyDescent="0.7">
      <c r="B60" s="88" t="s">
        <v>168</v>
      </c>
      <c r="C60" s="127"/>
      <c r="F60" s="93">
        <v>28000</v>
      </c>
      <c r="G60" s="93"/>
      <c r="H60" s="93">
        <v>0</v>
      </c>
      <c r="I60" s="93"/>
      <c r="J60" s="93">
        <v>0</v>
      </c>
      <c r="K60" s="98"/>
      <c r="L60" s="93">
        <v>0</v>
      </c>
    </row>
    <row r="61" spans="1:15" x14ac:dyDescent="0.7">
      <c r="B61" s="122" t="s">
        <v>89</v>
      </c>
      <c r="E61" s="93"/>
      <c r="F61" s="93">
        <v>-7027</v>
      </c>
      <c r="G61" s="93"/>
      <c r="H61" s="93">
        <v>-4775</v>
      </c>
      <c r="I61" s="93"/>
      <c r="J61" s="93">
        <v>-7189</v>
      </c>
      <c r="K61" s="93"/>
      <c r="L61" s="93">
        <v>-4772</v>
      </c>
      <c r="O61" s="119"/>
    </row>
    <row r="62" spans="1:15" x14ac:dyDescent="0.7">
      <c r="B62" s="88" t="s">
        <v>78</v>
      </c>
      <c r="C62" s="127"/>
      <c r="F62" s="98">
        <v>-361</v>
      </c>
      <c r="G62" s="98"/>
      <c r="H62" s="98">
        <v>-788</v>
      </c>
      <c r="I62" s="98"/>
      <c r="J62" s="98">
        <v>-361</v>
      </c>
      <c r="K62" s="98"/>
      <c r="L62" s="98">
        <v>-788</v>
      </c>
      <c r="M62" s="119"/>
      <c r="O62" s="119"/>
    </row>
    <row r="63" spans="1:15" x14ac:dyDescent="0.7">
      <c r="A63" s="123" t="s">
        <v>131</v>
      </c>
      <c r="C63" s="127"/>
      <c r="F63" s="99">
        <f>SUM(F53:F62)</f>
        <v>-230694</v>
      </c>
      <c r="G63" s="93"/>
      <c r="H63" s="99">
        <f>SUM(H53:H62)</f>
        <v>-110605</v>
      </c>
      <c r="I63" s="93"/>
      <c r="J63" s="99">
        <f>SUM(J53:J62)</f>
        <v>-148842</v>
      </c>
      <c r="K63" s="98"/>
      <c r="L63" s="99">
        <f>SUM(L53:L62)</f>
        <v>-110572</v>
      </c>
      <c r="M63" s="95"/>
      <c r="O63" s="95"/>
    </row>
    <row r="64" spans="1:15" ht="10.5" customHeight="1" x14ac:dyDescent="0.7">
      <c r="A64" s="123"/>
      <c r="C64" s="127"/>
      <c r="F64" s="101"/>
      <c r="G64" s="93"/>
      <c r="I64" s="93"/>
      <c r="J64" s="101"/>
      <c r="K64" s="98"/>
      <c r="L64" s="101"/>
    </row>
    <row r="65" spans="1:15" x14ac:dyDescent="0.7">
      <c r="A65" s="123" t="s">
        <v>132</v>
      </c>
      <c r="C65" s="123"/>
      <c r="F65" s="104">
        <f>F39+F51+F63</f>
        <v>-111272</v>
      </c>
      <c r="G65" s="93"/>
      <c r="H65" s="104">
        <f>H39+H51+H63</f>
        <v>-64651</v>
      </c>
      <c r="I65" s="93"/>
      <c r="J65" s="104">
        <f>J39+J51+J63</f>
        <v>-6764</v>
      </c>
      <c r="K65" s="98"/>
      <c r="L65" s="104">
        <f>L39+L51+L63</f>
        <v>-33474</v>
      </c>
      <c r="M65" s="95"/>
      <c r="O65" s="95"/>
    </row>
    <row r="66" spans="1:15" x14ac:dyDescent="0.7">
      <c r="A66" s="123" t="s">
        <v>101</v>
      </c>
      <c r="B66" s="123"/>
      <c r="C66" s="128"/>
      <c r="D66" s="123"/>
      <c r="E66" s="129"/>
      <c r="F66" s="130">
        <f>+BS!K11</f>
        <v>237078</v>
      </c>
      <c r="G66" s="93"/>
      <c r="H66" s="130">
        <v>174707</v>
      </c>
      <c r="I66" s="93"/>
      <c r="J66" s="130">
        <f>+BS!O11</f>
        <v>34268</v>
      </c>
      <c r="K66" s="101"/>
      <c r="L66" s="130">
        <v>73876</v>
      </c>
      <c r="M66" s="131"/>
      <c r="O66" s="131"/>
    </row>
    <row r="67" spans="1:15" ht="23" thickBot="1" x14ac:dyDescent="0.75">
      <c r="A67" s="123" t="s">
        <v>102</v>
      </c>
      <c r="B67" s="123"/>
      <c r="C67" s="123"/>
      <c r="D67" s="123"/>
      <c r="E67" s="132"/>
      <c r="F67" s="103">
        <f>SUM(F65:F66)</f>
        <v>125806</v>
      </c>
      <c r="G67" s="93"/>
      <c r="H67" s="103">
        <f>SUM(H65:H66)</f>
        <v>110056</v>
      </c>
      <c r="I67" s="93"/>
      <c r="J67" s="103">
        <f>SUM(J65:J66)</f>
        <v>27504</v>
      </c>
      <c r="K67" s="101"/>
      <c r="L67" s="103">
        <f>SUM(L65:L66)</f>
        <v>40402</v>
      </c>
      <c r="O67" s="191"/>
    </row>
    <row r="68" spans="1:15" ht="23" thickTop="1" x14ac:dyDescent="0.7">
      <c r="A68" s="123"/>
      <c r="B68" s="123"/>
      <c r="C68" s="123"/>
      <c r="D68" s="123"/>
      <c r="E68" s="94"/>
      <c r="G68" s="93"/>
      <c r="I68" s="93"/>
      <c r="K68" s="101"/>
      <c r="L68" s="101"/>
      <c r="O68" s="95"/>
    </row>
    <row r="69" spans="1:15" x14ac:dyDescent="0.7">
      <c r="A69" s="123"/>
      <c r="B69" s="123"/>
      <c r="C69" s="123"/>
      <c r="D69" s="123"/>
      <c r="E69" s="94"/>
      <c r="F69" s="101"/>
      <c r="G69" s="101"/>
      <c r="H69" s="101"/>
      <c r="I69" s="101"/>
      <c r="J69" s="101"/>
      <c r="K69" s="101"/>
      <c r="L69" s="101"/>
      <c r="O69" s="95"/>
    </row>
    <row r="70" spans="1:15" x14ac:dyDescent="0.7">
      <c r="A70" s="123"/>
      <c r="B70" s="123"/>
      <c r="C70" s="123"/>
      <c r="D70" s="123"/>
      <c r="E70" s="94"/>
      <c r="F70" s="101"/>
      <c r="G70" s="101"/>
      <c r="H70" s="119"/>
      <c r="I70" s="101"/>
      <c r="J70" s="101"/>
      <c r="K70" s="101"/>
      <c r="L70" s="119"/>
    </row>
    <row r="71" spans="1:15" x14ac:dyDescent="0.7">
      <c r="G71" s="93"/>
      <c r="I71" s="93"/>
    </row>
    <row r="72" spans="1:15" hidden="1" x14ac:dyDescent="0.7">
      <c r="D72" s="131"/>
      <c r="G72" s="93"/>
      <c r="I72" s="93"/>
      <c r="K72" s="129"/>
      <c r="L72" s="93">
        <f>L67-BS!O11</f>
        <v>6134</v>
      </c>
    </row>
    <row r="73" spans="1:15" hidden="1" x14ac:dyDescent="0.7">
      <c r="G73" s="93"/>
      <c r="I73" s="93"/>
      <c r="K73" s="129"/>
      <c r="L73" s="93">
        <f>+L72/2</f>
        <v>3067</v>
      </c>
    </row>
    <row r="74" spans="1:15" hidden="1" x14ac:dyDescent="0.7">
      <c r="K74" s="129"/>
    </row>
    <row r="75" spans="1:15" hidden="1" x14ac:dyDescent="0.7">
      <c r="K75" s="129"/>
    </row>
    <row r="76" spans="1:15" x14ac:dyDescent="0.7">
      <c r="G76" s="93"/>
      <c r="I76" s="93"/>
    </row>
    <row r="77" spans="1:15" x14ac:dyDescent="0.7">
      <c r="G77" s="93"/>
      <c r="I77" s="93"/>
    </row>
    <row r="78" spans="1:15" x14ac:dyDescent="0.7">
      <c r="G78" s="93"/>
      <c r="I78" s="93"/>
    </row>
    <row r="79" spans="1:15" x14ac:dyDescent="0.7">
      <c r="G79" s="93"/>
      <c r="I79" s="93"/>
    </row>
    <row r="80" spans="1:15" x14ac:dyDescent="0.7">
      <c r="G80" s="93"/>
      <c r="I80" s="93"/>
    </row>
    <row r="81" spans="6:9" x14ac:dyDescent="0.7">
      <c r="G81" s="93"/>
      <c r="I81" s="93"/>
    </row>
    <row r="82" spans="6:9" x14ac:dyDescent="0.7">
      <c r="G82" s="93"/>
      <c r="I82" s="93"/>
    </row>
    <row r="83" spans="6:9" x14ac:dyDescent="0.7">
      <c r="G83" s="93"/>
      <c r="I83" s="93"/>
    </row>
    <row r="84" spans="6:9" x14ac:dyDescent="0.7">
      <c r="G84" s="93"/>
      <c r="I84" s="93"/>
    </row>
    <row r="85" spans="6:9" x14ac:dyDescent="0.7">
      <c r="F85" s="133"/>
      <c r="G85" s="93"/>
      <c r="I85" s="93"/>
    </row>
    <row r="86" spans="6:9" x14ac:dyDescent="0.7">
      <c r="F86" s="133"/>
      <c r="G86" s="93"/>
      <c r="I86" s="93"/>
    </row>
    <row r="87" spans="6:9" x14ac:dyDescent="0.7">
      <c r="F87" s="133"/>
      <c r="G87" s="93"/>
      <c r="I87" s="93"/>
    </row>
    <row r="88" spans="6:9" x14ac:dyDescent="0.7">
      <c r="F88" s="133"/>
      <c r="G88" s="93"/>
      <c r="I88" s="93"/>
    </row>
    <row r="89" spans="6:9" x14ac:dyDescent="0.7">
      <c r="F89" s="133"/>
      <c r="G89" s="93"/>
      <c r="I89" s="93"/>
    </row>
    <row r="90" spans="6:9" x14ac:dyDescent="0.7">
      <c r="F90" s="133"/>
      <c r="G90" s="93"/>
      <c r="I90" s="93"/>
    </row>
    <row r="91" spans="6:9" x14ac:dyDescent="0.7">
      <c r="G91" s="93"/>
      <c r="I91" s="93"/>
    </row>
    <row r="92" spans="6:9" x14ac:dyDescent="0.7">
      <c r="G92" s="93"/>
      <c r="I92" s="93"/>
    </row>
    <row r="93" spans="6:9" x14ac:dyDescent="0.7">
      <c r="G93" s="93"/>
      <c r="I93" s="93"/>
    </row>
    <row r="94" spans="6:9" x14ac:dyDescent="0.7">
      <c r="G94" s="93"/>
      <c r="I94" s="93"/>
    </row>
    <row r="95" spans="6:9" x14ac:dyDescent="0.7">
      <c r="G95" s="93"/>
      <c r="I95" s="93"/>
    </row>
    <row r="96" spans="6:9" x14ac:dyDescent="0.7">
      <c r="G96" s="93"/>
      <c r="I96" s="93"/>
    </row>
    <row r="97" spans="7:9" x14ac:dyDescent="0.7">
      <c r="G97" s="93"/>
      <c r="I97" s="93"/>
    </row>
    <row r="98" spans="7:9" x14ac:dyDescent="0.7">
      <c r="G98" s="93"/>
      <c r="I98" s="93"/>
    </row>
    <row r="99" spans="7:9" x14ac:dyDescent="0.7">
      <c r="G99" s="93"/>
      <c r="I99" s="93"/>
    </row>
    <row r="100" spans="7:9" x14ac:dyDescent="0.7">
      <c r="G100" s="93"/>
      <c r="I100" s="93"/>
    </row>
    <row r="101" spans="7:9" x14ac:dyDescent="0.7">
      <c r="G101" s="93"/>
      <c r="I101" s="93"/>
    </row>
    <row r="102" spans="7:9" x14ac:dyDescent="0.7">
      <c r="G102" s="93"/>
      <c r="I102" s="93"/>
    </row>
    <row r="103" spans="7:9" x14ac:dyDescent="0.7">
      <c r="G103" s="93"/>
      <c r="I103" s="93"/>
    </row>
    <row r="104" spans="7:9" x14ac:dyDescent="0.7">
      <c r="G104" s="93"/>
      <c r="I104" s="93"/>
    </row>
    <row r="105" spans="7:9" x14ac:dyDescent="0.7">
      <c r="G105" s="93"/>
      <c r="I105" s="93"/>
    </row>
    <row r="106" spans="7:9" x14ac:dyDescent="0.7">
      <c r="G106" s="93"/>
      <c r="I106" s="93"/>
    </row>
    <row r="107" spans="7:9" x14ac:dyDescent="0.7">
      <c r="G107" s="93"/>
      <c r="I107" s="93"/>
    </row>
    <row r="108" spans="7:9" x14ac:dyDescent="0.7">
      <c r="G108" s="93"/>
      <c r="I108" s="93"/>
    </row>
    <row r="109" spans="7:9" x14ac:dyDescent="0.7">
      <c r="G109" s="93"/>
      <c r="I109" s="93"/>
    </row>
    <row r="110" spans="7:9" x14ac:dyDescent="0.7">
      <c r="G110" s="93"/>
      <c r="I110" s="93"/>
    </row>
    <row r="111" spans="7:9" x14ac:dyDescent="0.7">
      <c r="G111" s="93"/>
      <c r="I111" s="93"/>
    </row>
    <row r="112" spans="7:9" x14ac:dyDescent="0.7">
      <c r="G112" s="93"/>
      <c r="I112" s="93"/>
    </row>
    <row r="113" spans="7:9" x14ac:dyDescent="0.7">
      <c r="G113" s="93"/>
      <c r="I113" s="93"/>
    </row>
    <row r="114" spans="7:9" x14ac:dyDescent="0.7">
      <c r="G114" s="93"/>
      <c r="I114" s="93"/>
    </row>
    <row r="115" spans="7:9" x14ac:dyDescent="0.7">
      <c r="G115" s="93"/>
      <c r="I115" s="93"/>
    </row>
    <row r="116" spans="7:9" x14ac:dyDescent="0.7">
      <c r="G116" s="93"/>
      <c r="I116" s="93"/>
    </row>
    <row r="117" spans="7:9" x14ac:dyDescent="0.7">
      <c r="G117" s="93"/>
      <c r="I117" s="93"/>
    </row>
    <row r="118" spans="7:9" x14ac:dyDescent="0.7">
      <c r="G118" s="93"/>
      <c r="I118" s="93"/>
    </row>
    <row r="119" spans="7:9" x14ac:dyDescent="0.7">
      <c r="G119" s="93"/>
      <c r="I119" s="93"/>
    </row>
    <row r="120" spans="7:9" x14ac:dyDescent="0.7">
      <c r="G120" s="93"/>
      <c r="I120" s="93"/>
    </row>
    <row r="121" spans="7:9" x14ac:dyDescent="0.7">
      <c r="G121" s="93"/>
      <c r="I121" s="93"/>
    </row>
    <row r="122" spans="7:9" x14ac:dyDescent="0.7">
      <c r="G122" s="93"/>
      <c r="I122" s="93"/>
    </row>
    <row r="123" spans="7:9" x14ac:dyDescent="0.7">
      <c r="G123" s="93"/>
      <c r="I123" s="93"/>
    </row>
    <row r="124" spans="7:9" x14ac:dyDescent="0.7">
      <c r="G124" s="93"/>
      <c r="I124" s="93"/>
    </row>
    <row r="125" spans="7:9" x14ac:dyDescent="0.7">
      <c r="G125" s="93"/>
      <c r="I125" s="93"/>
    </row>
    <row r="126" spans="7:9" x14ac:dyDescent="0.7">
      <c r="G126" s="93"/>
      <c r="I126" s="93"/>
    </row>
    <row r="127" spans="7:9" x14ac:dyDescent="0.7">
      <c r="G127" s="93"/>
      <c r="I127" s="93"/>
    </row>
    <row r="128" spans="7:9" x14ac:dyDescent="0.7">
      <c r="G128" s="93"/>
      <c r="I128" s="93"/>
    </row>
    <row r="129" spans="7:9" x14ac:dyDescent="0.7">
      <c r="G129" s="93"/>
      <c r="I129" s="93"/>
    </row>
    <row r="130" spans="7:9" x14ac:dyDescent="0.7">
      <c r="G130" s="93"/>
      <c r="I130" s="93"/>
    </row>
    <row r="131" spans="7:9" x14ac:dyDescent="0.7">
      <c r="G131" s="93"/>
      <c r="I131" s="93"/>
    </row>
    <row r="132" spans="7:9" x14ac:dyDescent="0.7">
      <c r="G132" s="93"/>
      <c r="I132" s="93"/>
    </row>
    <row r="133" spans="7:9" x14ac:dyDescent="0.7">
      <c r="G133" s="93"/>
      <c r="I133" s="93"/>
    </row>
    <row r="134" spans="7:9" x14ac:dyDescent="0.7">
      <c r="G134" s="93"/>
      <c r="I134" s="93"/>
    </row>
    <row r="135" spans="7:9" x14ac:dyDescent="0.7">
      <c r="G135" s="93"/>
      <c r="I135" s="93"/>
    </row>
    <row r="136" spans="7:9" x14ac:dyDescent="0.7">
      <c r="G136" s="93"/>
      <c r="I136" s="93"/>
    </row>
    <row r="137" spans="7:9" x14ac:dyDescent="0.7">
      <c r="G137" s="93"/>
      <c r="I137" s="93"/>
    </row>
    <row r="138" spans="7:9" x14ac:dyDescent="0.7">
      <c r="G138" s="93"/>
      <c r="I138" s="93"/>
    </row>
    <row r="139" spans="7:9" x14ac:dyDescent="0.7">
      <c r="G139" s="93"/>
      <c r="I139" s="93"/>
    </row>
    <row r="140" spans="7:9" x14ac:dyDescent="0.7">
      <c r="G140" s="93"/>
      <c r="I140" s="93"/>
    </row>
    <row r="141" spans="7:9" x14ac:dyDescent="0.7">
      <c r="G141" s="93"/>
      <c r="I141" s="93"/>
    </row>
    <row r="142" spans="7:9" x14ac:dyDescent="0.7">
      <c r="G142" s="93"/>
      <c r="I142" s="93"/>
    </row>
    <row r="143" spans="7:9" x14ac:dyDescent="0.7">
      <c r="G143" s="93"/>
      <c r="I143" s="93"/>
    </row>
    <row r="144" spans="7:9" x14ac:dyDescent="0.7">
      <c r="G144" s="93"/>
      <c r="I144" s="93"/>
    </row>
    <row r="145" spans="7:9" x14ac:dyDescent="0.7">
      <c r="G145" s="93"/>
      <c r="I145" s="93"/>
    </row>
    <row r="146" spans="7:9" x14ac:dyDescent="0.7">
      <c r="G146" s="93"/>
      <c r="I146" s="93"/>
    </row>
    <row r="147" spans="7:9" x14ac:dyDescent="0.7">
      <c r="G147" s="93"/>
      <c r="I147" s="93"/>
    </row>
    <row r="148" spans="7:9" x14ac:dyDescent="0.7">
      <c r="G148" s="93"/>
      <c r="I148" s="93"/>
    </row>
    <row r="149" spans="7:9" x14ac:dyDescent="0.7">
      <c r="G149" s="93"/>
      <c r="I149" s="93"/>
    </row>
    <row r="150" spans="7:9" x14ac:dyDescent="0.7">
      <c r="G150" s="93"/>
      <c r="I150" s="93"/>
    </row>
    <row r="151" spans="7:9" x14ac:dyDescent="0.7">
      <c r="G151" s="93"/>
      <c r="I151" s="93"/>
    </row>
    <row r="152" spans="7:9" x14ac:dyDescent="0.7">
      <c r="G152" s="93"/>
      <c r="I152" s="93"/>
    </row>
    <row r="153" spans="7:9" x14ac:dyDescent="0.7">
      <c r="G153" s="93"/>
      <c r="I153" s="93"/>
    </row>
    <row r="154" spans="7:9" x14ac:dyDescent="0.7">
      <c r="G154" s="93"/>
      <c r="I154" s="93"/>
    </row>
    <row r="155" spans="7:9" x14ac:dyDescent="0.7">
      <c r="G155" s="93"/>
      <c r="I155" s="93"/>
    </row>
    <row r="156" spans="7:9" x14ac:dyDescent="0.7">
      <c r="G156" s="93"/>
      <c r="I156" s="93"/>
    </row>
    <row r="157" spans="7:9" x14ac:dyDescent="0.7">
      <c r="G157" s="93"/>
      <c r="I157" s="93"/>
    </row>
    <row r="158" spans="7:9" x14ac:dyDescent="0.7">
      <c r="G158" s="93"/>
      <c r="I158" s="93"/>
    </row>
    <row r="159" spans="7:9" x14ac:dyDescent="0.7">
      <c r="G159" s="93"/>
      <c r="I159" s="93"/>
    </row>
    <row r="160" spans="7:9" x14ac:dyDescent="0.7">
      <c r="G160" s="93"/>
      <c r="I160" s="93"/>
    </row>
    <row r="161" spans="7:9" x14ac:dyDescent="0.7">
      <c r="G161" s="93"/>
      <c r="I161" s="93"/>
    </row>
    <row r="162" spans="7:9" x14ac:dyDescent="0.7">
      <c r="G162" s="93"/>
      <c r="I162" s="93"/>
    </row>
    <row r="163" spans="7:9" x14ac:dyDescent="0.7">
      <c r="G163" s="93"/>
      <c r="I163" s="93"/>
    </row>
    <row r="164" spans="7:9" x14ac:dyDescent="0.7">
      <c r="G164" s="93"/>
      <c r="I164" s="93"/>
    </row>
    <row r="165" spans="7:9" x14ac:dyDescent="0.7">
      <c r="G165" s="93"/>
      <c r="I165" s="93"/>
    </row>
    <row r="166" spans="7:9" x14ac:dyDescent="0.7">
      <c r="G166" s="93"/>
      <c r="I166" s="93"/>
    </row>
    <row r="167" spans="7:9" x14ac:dyDescent="0.7">
      <c r="G167" s="93"/>
      <c r="I167" s="93"/>
    </row>
    <row r="168" spans="7:9" x14ac:dyDescent="0.7">
      <c r="G168" s="93"/>
      <c r="I168" s="93"/>
    </row>
    <row r="169" spans="7:9" x14ac:dyDescent="0.7">
      <c r="G169" s="93"/>
      <c r="I169" s="93"/>
    </row>
    <row r="170" spans="7:9" x14ac:dyDescent="0.7">
      <c r="G170" s="93"/>
      <c r="I170" s="93"/>
    </row>
    <row r="171" spans="7:9" x14ac:dyDescent="0.7">
      <c r="G171" s="93"/>
      <c r="I171" s="93"/>
    </row>
    <row r="172" spans="7:9" x14ac:dyDescent="0.7">
      <c r="G172" s="93"/>
      <c r="I172" s="93"/>
    </row>
    <row r="173" spans="7:9" x14ac:dyDescent="0.7">
      <c r="G173" s="93"/>
      <c r="I173" s="93"/>
    </row>
    <row r="174" spans="7:9" x14ac:dyDescent="0.7">
      <c r="G174" s="93"/>
      <c r="I174" s="93"/>
    </row>
    <row r="175" spans="7:9" x14ac:dyDescent="0.7">
      <c r="G175" s="93"/>
      <c r="I175" s="93"/>
    </row>
    <row r="176" spans="7:9" x14ac:dyDescent="0.7">
      <c r="G176" s="93"/>
      <c r="I176" s="93"/>
    </row>
    <row r="177" spans="7:9" x14ac:dyDescent="0.7">
      <c r="G177" s="93"/>
      <c r="I177" s="93"/>
    </row>
    <row r="178" spans="7:9" x14ac:dyDescent="0.7">
      <c r="G178" s="93"/>
      <c r="I178" s="93"/>
    </row>
    <row r="179" spans="7:9" x14ac:dyDescent="0.7">
      <c r="G179" s="93"/>
      <c r="I179" s="93"/>
    </row>
    <row r="180" spans="7:9" x14ac:dyDescent="0.7">
      <c r="G180" s="93"/>
      <c r="I180" s="93"/>
    </row>
    <row r="181" spans="7:9" x14ac:dyDescent="0.7">
      <c r="G181" s="93"/>
      <c r="I181" s="93"/>
    </row>
    <row r="182" spans="7:9" x14ac:dyDescent="0.7">
      <c r="G182" s="93"/>
      <c r="I182" s="93"/>
    </row>
    <row r="183" spans="7:9" x14ac:dyDescent="0.7">
      <c r="G183" s="93"/>
      <c r="I183" s="93"/>
    </row>
    <row r="184" spans="7:9" x14ac:dyDescent="0.7">
      <c r="G184" s="93"/>
      <c r="I184" s="93"/>
    </row>
    <row r="185" spans="7:9" x14ac:dyDescent="0.7">
      <c r="G185" s="93"/>
      <c r="I185" s="93"/>
    </row>
    <row r="186" spans="7:9" x14ac:dyDescent="0.7">
      <c r="G186" s="93"/>
      <c r="I186" s="93"/>
    </row>
    <row r="187" spans="7:9" x14ac:dyDescent="0.7">
      <c r="G187" s="93"/>
      <c r="I187" s="93"/>
    </row>
    <row r="188" spans="7:9" x14ac:dyDescent="0.7">
      <c r="G188" s="93"/>
      <c r="I188" s="93"/>
    </row>
    <row r="189" spans="7:9" x14ac:dyDescent="0.7">
      <c r="G189" s="93"/>
      <c r="I189" s="93"/>
    </row>
    <row r="190" spans="7:9" x14ac:dyDescent="0.7">
      <c r="G190" s="93"/>
      <c r="I190" s="93"/>
    </row>
    <row r="191" spans="7:9" x14ac:dyDescent="0.7">
      <c r="G191" s="93"/>
      <c r="I191" s="93"/>
    </row>
    <row r="192" spans="7:9" x14ac:dyDescent="0.7">
      <c r="G192" s="93"/>
      <c r="I192" s="93"/>
    </row>
    <row r="193" spans="7:9" x14ac:dyDescent="0.7">
      <c r="G193" s="93"/>
      <c r="I193" s="93"/>
    </row>
    <row r="194" spans="7:9" x14ac:dyDescent="0.7">
      <c r="G194" s="93"/>
      <c r="I194" s="93"/>
    </row>
    <row r="195" spans="7:9" x14ac:dyDescent="0.7">
      <c r="G195" s="93"/>
      <c r="I195" s="93"/>
    </row>
    <row r="196" spans="7:9" x14ac:dyDescent="0.7">
      <c r="G196" s="93"/>
      <c r="I196" s="93"/>
    </row>
    <row r="197" spans="7:9" x14ac:dyDescent="0.7">
      <c r="G197" s="93"/>
      <c r="I197" s="93"/>
    </row>
    <row r="198" spans="7:9" x14ac:dyDescent="0.7">
      <c r="G198" s="93"/>
      <c r="I198" s="93"/>
    </row>
    <row r="199" spans="7:9" x14ac:dyDescent="0.7">
      <c r="G199" s="93"/>
      <c r="I199" s="93"/>
    </row>
    <row r="200" spans="7:9" x14ac:dyDescent="0.7">
      <c r="G200" s="93"/>
      <c r="I200" s="93"/>
    </row>
    <row r="201" spans="7:9" x14ac:dyDescent="0.7">
      <c r="G201" s="93"/>
      <c r="I201" s="93"/>
    </row>
    <row r="202" spans="7:9" x14ac:dyDescent="0.7">
      <c r="G202" s="93"/>
      <c r="I202" s="93"/>
    </row>
    <row r="203" spans="7:9" x14ac:dyDescent="0.7">
      <c r="G203" s="93"/>
      <c r="I203" s="93"/>
    </row>
    <row r="204" spans="7:9" x14ac:dyDescent="0.7">
      <c r="G204" s="93"/>
      <c r="I204" s="93"/>
    </row>
    <row r="205" spans="7:9" x14ac:dyDescent="0.7">
      <c r="G205" s="93"/>
      <c r="I205" s="93"/>
    </row>
    <row r="206" spans="7:9" x14ac:dyDescent="0.7">
      <c r="G206" s="93"/>
      <c r="I206" s="93"/>
    </row>
    <row r="207" spans="7:9" x14ac:dyDescent="0.7">
      <c r="G207" s="93"/>
      <c r="I207" s="93"/>
    </row>
    <row r="208" spans="7:9" x14ac:dyDescent="0.7">
      <c r="G208" s="93"/>
      <c r="I208" s="93"/>
    </row>
    <row r="209" spans="7:9" x14ac:dyDescent="0.7">
      <c r="G209" s="93"/>
      <c r="I209" s="93"/>
    </row>
    <row r="210" spans="7:9" x14ac:dyDescent="0.7">
      <c r="G210" s="93"/>
      <c r="I210" s="93"/>
    </row>
    <row r="211" spans="7:9" x14ac:dyDescent="0.7">
      <c r="G211" s="93"/>
      <c r="I211" s="93"/>
    </row>
    <row r="212" spans="7:9" x14ac:dyDescent="0.7">
      <c r="G212" s="93"/>
      <c r="I212" s="93"/>
    </row>
    <row r="213" spans="7:9" x14ac:dyDescent="0.7">
      <c r="G213" s="93"/>
      <c r="I213" s="93"/>
    </row>
    <row r="214" spans="7:9" x14ac:dyDescent="0.7">
      <c r="G214" s="93"/>
      <c r="I214" s="93"/>
    </row>
    <row r="215" spans="7:9" x14ac:dyDescent="0.7">
      <c r="G215" s="93"/>
      <c r="I215" s="93"/>
    </row>
    <row r="216" spans="7:9" x14ac:dyDescent="0.7">
      <c r="G216" s="93"/>
      <c r="I216" s="93"/>
    </row>
    <row r="217" spans="7:9" x14ac:dyDescent="0.7">
      <c r="G217" s="93"/>
      <c r="I217" s="93"/>
    </row>
    <row r="218" spans="7:9" x14ac:dyDescent="0.7">
      <c r="G218" s="93"/>
      <c r="I218" s="93"/>
    </row>
    <row r="219" spans="7:9" x14ac:dyDescent="0.7">
      <c r="G219" s="93"/>
      <c r="I219" s="93"/>
    </row>
    <row r="220" spans="7:9" x14ac:dyDescent="0.7">
      <c r="G220" s="93"/>
      <c r="I220" s="93"/>
    </row>
    <row r="221" spans="7:9" x14ac:dyDescent="0.7">
      <c r="G221" s="93"/>
      <c r="I221" s="93"/>
    </row>
    <row r="222" spans="7:9" x14ac:dyDescent="0.7">
      <c r="G222" s="93"/>
      <c r="I222" s="93"/>
    </row>
    <row r="223" spans="7:9" x14ac:dyDescent="0.7">
      <c r="G223" s="93"/>
      <c r="I223" s="93"/>
    </row>
    <row r="224" spans="7:9" x14ac:dyDescent="0.7">
      <c r="G224" s="93"/>
      <c r="I224" s="93"/>
    </row>
    <row r="225" spans="7:9" x14ac:dyDescent="0.7">
      <c r="G225" s="93"/>
      <c r="I225" s="93"/>
    </row>
    <row r="226" spans="7:9" x14ac:dyDescent="0.7">
      <c r="G226" s="93"/>
      <c r="I226" s="93"/>
    </row>
    <row r="227" spans="7:9" x14ac:dyDescent="0.7">
      <c r="G227" s="93"/>
      <c r="I227" s="93"/>
    </row>
    <row r="228" spans="7:9" x14ac:dyDescent="0.7">
      <c r="G228" s="93"/>
      <c r="I228" s="93"/>
    </row>
    <row r="229" spans="7:9" x14ac:dyDescent="0.7">
      <c r="G229" s="93"/>
      <c r="I229" s="93"/>
    </row>
    <row r="230" spans="7:9" x14ac:dyDescent="0.7">
      <c r="G230" s="93"/>
      <c r="I230" s="93"/>
    </row>
    <row r="231" spans="7:9" x14ac:dyDescent="0.7">
      <c r="G231" s="93"/>
      <c r="I231" s="93"/>
    </row>
    <row r="232" spans="7:9" x14ac:dyDescent="0.7">
      <c r="G232" s="93"/>
      <c r="I232" s="93"/>
    </row>
    <row r="233" spans="7:9" x14ac:dyDescent="0.7">
      <c r="G233" s="93"/>
      <c r="I233" s="93"/>
    </row>
    <row r="234" spans="7:9" x14ac:dyDescent="0.7">
      <c r="G234" s="93"/>
      <c r="I234" s="93"/>
    </row>
    <row r="235" spans="7:9" x14ac:dyDescent="0.7">
      <c r="G235" s="93"/>
      <c r="I235" s="93"/>
    </row>
    <row r="236" spans="7:9" x14ac:dyDescent="0.7">
      <c r="G236" s="93"/>
      <c r="I236" s="93"/>
    </row>
    <row r="237" spans="7:9" x14ac:dyDescent="0.7">
      <c r="G237" s="93"/>
      <c r="I237" s="93"/>
    </row>
    <row r="238" spans="7:9" x14ac:dyDescent="0.7">
      <c r="G238" s="93"/>
      <c r="I238" s="93"/>
    </row>
    <row r="239" spans="7:9" x14ac:dyDescent="0.7">
      <c r="G239" s="93"/>
      <c r="I239" s="93"/>
    </row>
    <row r="240" spans="7:9" x14ac:dyDescent="0.7">
      <c r="G240" s="93"/>
      <c r="I240" s="93"/>
    </row>
    <row r="241" spans="7:9" x14ac:dyDescent="0.7">
      <c r="G241" s="93"/>
      <c r="I241" s="93"/>
    </row>
    <row r="242" spans="7:9" x14ac:dyDescent="0.7">
      <c r="G242" s="93"/>
      <c r="I242" s="93"/>
    </row>
    <row r="243" spans="7:9" x14ac:dyDescent="0.7">
      <c r="G243" s="93"/>
      <c r="I243" s="93"/>
    </row>
    <row r="244" spans="7:9" x14ac:dyDescent="0.7">
      <c r="G244" s="93"/>
      <c r="I244" s="93"/>
    </row>
    <row r="245" spans="7:9" x14ac:dyDescent="0.7">
      <c r="G245" s="93"/>
      <c r="I245" s="93"/>
    </row>
    <row r="246" spans="7:9" x14ac:dyDescent="0.7">
      <c r="G246" s="93"/>
      <c r="I246" s="93"/>
    </row>
    <row r="247" spans="7:9" x14ac:dyDescent="0.7">
      <c r="G247" s="93"/>
      <c r="I247" s="93"/>
    </row>
    <row r="248" spans="7:9" x14ac:dyDescent="0.7">
      <c r="G248" s="93"/>
      <c r="I248" s="93"/>
    </row>
    <row r="249" spans="7:9" x14ac:dyDescent="0.7">
      <c r="G249" s="93"/>
      <c r="I249" s="93"/>
    </row>
    <row r="250" spans="7:9" x14ac:dyDescent="0.7">
      <c r="G250" s="93"/>
      <c r="I250" s="93"/>
    </row>
    <row r="251" spans="7:9" x14ac:dyDescent="0.7">
      <c r="G251" s="93"/>
      <c r="I251" s="93"/>
    </row>
    <row r="252" spans="7:9" x14ac:dyDescent="0.7">
      <c r="G252" s="93"/>
      <c r="I252" s="93"/>
    </row>
    <row r="253" spans="7:9" x14ac:dyDescent="0.7">
      <c r="G253" s="93"/>
      <c r="I253" s="93"/>
    </row>
    <row r="254" spans="7:9" x14ac:dyDescent="0.7">
      <c r="G254" s="93"/>
      <c r="I254" s="93"/>
    </row>
    <row r="255" spans="7:9" x14ac:dyDescent="0.7">
      <c r="G255" s="93"/>
      <c r="I255" s="93"/>
    </row>
    <row r="256" spans="7:9" x14ac:dyDescent="0.7">
      <c r="G256" s="93"/>
      <c r="I256" s="93"/>
    </row>
    <row r="257" spans="7:9" x14ac:dyDescent="0.7">
      <c r="G257" s="93"/>
      <c r="I257" s="93"/>
    </row>
    <row r="258" spans="7:9" x14ac:dyDescent="0.7">
      <c r="G258" s="93"/>
      <c r="I258" s="93"/>
    </row>
    <row r="259" spans="7:9" x14ac:dyDescent="0.7">
      <c r="G259" s="93"/>
      <c r="I259" s="93"/>
    </row>
    <row r="260" spans="7:9" x14ac:dyDescent="0.7">
      <c r="G260" s="93"/>
      <c r="I260" s="93"/>
    </row>
    <row r="261" spans="7:9" x14ac:dyDescent="0.7">
      <c r="G261" s="93"/>
      <c r="I261" s="93"/>
    </row>
    <row r="262" spans="7:9" x14ac:dyDescent="0.7">
      <c r="G262" s="93"/>
      <c r="I262" s="93"/>
    </row>
    <row r="263" spans="7:9" x14ac:dyDescent="0.7">
      <c r="G263" s="93"/>
      <c r="I263" s="93"/>
    </row>
    <row r="264" spans="7:9" x14ac:dyDescent="0.7">
      <c r="G264" s="93"/>
      <c r="I264" s="93"/>
    </row>
    <row r="265" spans="7:9" x14ac:dyDescent="0.7">
      <c r="G265" s="93"/>
      <c r="I265" s="93"/>
    </row>
    <row r="266" spans="7:9" x14ac:dyDescent="0.7">
      <c r="G266" s="93"/>
      <c r="I266" s="93"/>
    </row>
    <row r="267" spans="7:9" x14ac:dyDescent="0.7">
      <c r="G267" s="93"/>
      <c r="I267" s="93"/>
    </row>
    <row r="268" spans="7:9" x14ac:dyDescent="0.7">
      <c r="G268" s="93"/>
      <c r="I268" s="93"/>
    </row>
    <row r="269" spans="7:9" x14ac:dyDescent="0.7">
      <c r="G269" s="93"/>
      <c r="I269" s="93"/>
    </row>
    <row r="270" spans="7:9" x14ac:dyDescent="0.7">
      <c r="G270" s="93"/>
      <c r="I270" s="93"/>
    </row>
    <row r="271" spans="7:9" x14ac:dyDescent="0.7">
      <c r="G271" s="93"/>
      <c r="I271" s="93"/>
    </row>
    <row r="272" spans="7:9" x14ac:dyDescent="0.7">
      <c r="G272" s="93"/>
      <c r="I272" s="93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5" firstPageNumber="9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  <rowBreaks count="1" manualBreakCount="1">
    <brk id="3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7</vt:i4>
      </vt:variant>
    </vt:vector>
  </HeadingPairs>
  <TitlesOfParts>
    <vt:vector size="12" baseType="lpstr">
      <vt:lpstr>BS</vt:lpstr>
      <vt:lpstr>PL 3m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2023-05-04T10:37:29Z</cp:lastPrinted>
  <dcterms:created xsi:type="dcterms:W3CDTF">2000-10-30T05:03:03Z</dcterms:created>
  <dcterms:modified xsi:type="dcterms:W3CDTF">2023-05-05T03:00:38Z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