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JOB\RJH\Q4'64\FS RJH\FS T\"/>
    </mc:Choice>
  </mc:AlternateContent>
  <xr:revisionPtr revIDLastSave="0" documentId="13_ncr:1_{9B8956F6-D1F7-4CD0-861E-435F79E0BE3B}" xr6:coauthVersionLast="47" xr6:coauthVersionMax="47" xr10:uidLastSave="{00000000-0000-0000-0000-000000000000}"/>
  <bookViews>
    <workbookView xWindow="-110" yWindow="-110" windowWidth="19420" windowHeight="10300" tabRatio="791" activeTab="5" xr2:uid="{00000000-000D-0000-FFFF-FFFF00000000}"/>
  </bookViews>
  <sheets>
    <sheet name="BS" sheetId="69" r:id="rId1"/>
    <sheet name="PL 3m" sheetId="84" state="hidden" r:id="rId2"/>
    <sheet name="PL 12m" sheetId="83" r:id="rId3"/>
    <sheet name="CE-Conso" sheetId="80" r:id="rId4"/>
    <sheet name="CE-Separate" sheetId="81" r:id="rId5"/>
    <sheet name="CF" sheetId="74" r:id="rId6"/>
  </sheets>
  <definedNames>
    <definedName name="_xlnm.Print_Area" localSheetId="0">BS!$A$1:$O$76</definedName>
    <definedName name="_xlnm.Print_Area" localSheetId="3">'CE-Conso'!$A$1:$AA$53</definedName>
    <definedName name="_xlnm.Print_Area" localSheetId="4">'CE-Separate'!$A$1:$S$46</definedName>
    <definedName name="_xlnm.Print_Area" localSheetId="5">CF!$A$1:$L$79</definedName>
    <definedName name="_xlnm.Print_Area" localSheetId="2">'PL 12m'!$A$1:$K$42</definedName>
    <definedName name="_xlnm.Print_Area" localSheetId="1">'PL 3m'!$A$1:$K$44</definedName>
    <definedName name="_xlnm.Print_Titles" localSheetId="0">BS!$1:$6</definedName>
    <definedName name="_xlnm.Print_Titles" localSheetId="5">CF!$1:$9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83" l="1"/>
  <c r="Q17" i="81" l="1"/>
  <c r="M17" i="80"/>
  <c r="S21" i="81"/>
  <c r="M22" i="81"/>
  <c r="O30" i="81"/>
  <c r="O24" i="81"/>
  <c r="O31" i="81" s="1"/>
  <c r="O18" i="81"/>
  <c r="K30" i="81"/>
  <c r="K24" i="81"/>
  <c r="K31" i="81" s="1"/>
  <c r="K18" i="81"/>
  <c r="O43" i="81"/>
  <c r="O44" i="81" s="1"/>
  <c r="O38" i="81"/>
  <c r="K43" i="81"/>
  <c r="K44" i="81" s="1"/>
  <c r="K38" i="81"/>
  <c r="W23" i="80"/>
  <c r="AA23" i="80" s="1"/>
  <c r="W21" i="80"/>
  <c r="AA21" i="80" s="1"/>
  <c r="O49" i="80"/>
  <c r="O43" i="80"/>
  <c r="O50" i="80" s="1"/>
  <c r="O24" i="80"/>
  <c r="I71" i="69" s="1"/>
  <c r="O30" i="80"/>
  <c r="O18" i="80"/>
  <c r="M22" i="80"/>
  <c r="W22" i="80" s="1"/>
  <c r="K49" i="80"/>
  <c r="K43" i="80"/>
  <c r="K50" i="80" s="1"/>
  <c r="K38" i="80"/>
  <c r="K51" i="80" s="1"/>
  <c r="K24" i="80"/>
  <c r="K31" i="80" s="1"/>
  <c r="K32" i="80" s="1"/>
  <c r="K30" i="80"/>
  <c r="I18" i="80"/>
  <c r="K18" i="80"/>
  <c r="M24" i="80" l="1"/>
  <c r="M71" i="69"/>
  <c r="M69" i="69"/>
  <c r="I69" i="69"/>
  <c r="O31" i="80"/>
  <c r="O32" i="80" s="1"/>
  <c r="O32" i="81"/>
  <c r="K32" i="81"/>
  <c r="O45" i="81"/>
  <c r="K45" i="81"/>
  <c r="Y36" i="80"/>
  <c r="E17" i="83" l="1"/>
  <c r="O70" i="69"/>
  <c r="J61" i="74" l="1"/>
  <c r="U16" i="80" l="1"/>
  <c r="U14" i="80"/>
  <c r="J13" i="74" l="1"/>
  <c r="E30" i="84" l="1"/>
  <c r="M15" i="69"/>
  <c r="U42" i="80"/>
  <c r="U43" i="80" s="1"/>
  <c r="U37" i="80"/>
  <c r="U36" i="80"/>
  <c r="U23" i="80"/>
  <c r="U24" i="80" s="1"/>
  <c r="U31" i="80" s="1"/>
  <c r="U34" i="80"/>
  <c r="Q17" i="80"/>
  <c r="U17" i="80" s="1"/>
  <c r="U18" i="80" s="1"/>
  <c r="Q43" i="81"/>
  <c r="Q44" i="81" s="1"/>
  <c r="Q38" i="81"/>
  <c r="Q30" i="81"/>
  <c r="Q24" i="81"/>
  <c r="Q31" i="81" s="1"/>
  <c r="U49" i="80"/>
  <c r="Q49" i="80"/>
  <c r="Q43" i="80"/>
  <c r="Q50" i="80" s="1"/>
  <c r="Q51" i="80" s="1"/>
  <c r="U38" i="80"/>
  <c r="Q38" i="80"/>
  <c r="U30" i="80"/>
  <c r="Q30" i="80"/>
  <c r="Q24" i="80"/>
  <c r="Q31" i="80" s="1"/>
  <c r="L61" i="74"/>
  <c r="H61" i="74"/>
  <c r="F61" i="74"/>
  <c r="Q45" i="81" l="1"/>
  <c r="U32" i="80"/>
  <c r="I72" i="69" s="1"/>
  <c r="U50" i="80"/>
  <c r="U51" i="80" s="1"/>
  <c r="W17" i="80"/>
  <c r="K28" i="83"/>
  <c r="I28" i="83"/>
  <c r="Q18" i="81" s="1"/>
  <c r="Q32" i="81" s="1"/>
  <c r="M72" i="69" s="1"/>
  <c r="G28" i="83"/>
  <c r="M37" i="80" s="1"/>
  <c r="E28" i="83"/>
  <c r="K30" i="84"/>
  <c r="I30" i="84"/>
  <c r="G30" i="84"/>
  <c r="Y24" i="80" l="1"/>
  <c r="S24" i="80"/>
  <c r="I24" i="80"/>
  <c r="G24" i="80"/>
  <c r="E24" i="80"/>
  <c r="I24" i="81" l="1"/>
  <c r="G24" i="81"/>
  <c r="E24" i="81"/>
  <c r="K31" i="84" l="1"/>
  <c r="I31" i="84"/>
  <c r="G31" i="84"/>
  <c r="E31" i="84"/>
  <c r="K19" i="84"/>
  <c r="I19" i="84"/>
  <c r="G19" i="84"/>
  <c r="E19" i="84"/>
  <c r="K14" i="84"/>
  <c r="I14" i="84"/>
  <c r="G14" i="84"/>
  <c r="E14" i="84"/>
  <c r="L13" i="74"/>
  <c r="F13" i="74"/>
  <c r="I20" i="84" l="1"/>
  <c r="I22" i="84" s="1"/>
  <c r="E20" i="84"/>
  <c r="E22" i="84" s="1"/>
  <c r="K20" i="84"/>
  <c r="K22" i="84" s="1"/>
  <c r="K44" i="84" s="1"/>
  <c r="G20" i="84"/>
  <c r="G22" i="84" s="1"/>
  <c r="G44" i="84" l="1"/>
  <c r="G37" i="84"/>
  <c r="G35" i="84" s="1"/>
  <c r="I32" i="84"/>
  <c r="I44" i="84"/>
  <c r="E32" i="84"/>
  <c r="E42" i="84" s="1"/>
  <c r="E40" i="84" s="1"/>
  <c r="E37" i="84"/>
  <c r="E35" i="84" s="1"/>
  <c r="E44" i="84" s="1"/>
  <c r="K32" i="84"/>
  <c r="G32" i="84"/>
  <c r="G42" i="84" s="1"/>
  <c r="G40" i="84" s="1"/>
  <c r="K74" i="69" l="1"/>
  <c r="K72" i="69"/>
  <c r="K70" i="69"/>
  <c r="K48" i="69"/>
  <c r="AA14" i="80" l="1"/>
  <c r="W34" i="80"/>
  <c r="AA34" i="80" s="1"/>
  <c r="G29" i="83" l="1"/>
  <c r="K17" i="83"/>
  <c r="I17" i="83"/>
  <c r="G12" i="83"/>
  <c r="K12" i="83"/>
  <c r="K18" i="83" l="1"/>
  <c r="K20" i="83" s="1"/>
  <c r="G18" i="83"/>
  <c r="G20" i="83" s="1"/>
  <c r="H11" i="74" s="1"/>
  <c r="O26" i="69"/>
  <c r="M26" i="69"/>
  <c r="K26" i="69"/>
  <c r="I26" i="69"/>
  <c r="L11" i="74" l="1"/>
  <c r="K42" i="83"/>
  <c r="G35" i="83"/>
  <c r="G33" i="83" s="1"/>
  <c r="G42" i="83" s="1"/>
  <c r="G30" i="83"/>
  <c r="G40" i="83" s="1"/>
  <c r="G38" i="83" s="1"/>
  <c r="M36" i="80" l="1"/>
  <c r="L75" i="74" l="1"/>
  <c r="J75" i="74"/>
  <c r="H75" i="74"/>
  <c r="F75" i="74"/>
  <c r="O57" i="69"/>
  <c r="K57" i="69"/>
  <c r="O48" i="69"/>
  <c r="I48" i="69" l="1"/>
  <c r="I15" i="69"/>
  <c r="E12" i="83" l="1"/>
  <c r="E18" i="83" s="1"/>
  <c r="M37" i="81" l="1"/>
  <c r="I57" i="69" l="1"/>
  <c r="I58" i="69" s="1"/>
  <c r="M57" i="69"/>
  <c r="M48" i="69"/>
  <c r="I12" i="83"/>
  <c r="S17" i="81"/>
  <c r="Y38" i="80"/>
  <c r="A3" i="74"/>
  <c r="A3" i="81"/>
  <c r="A3" i="80"/>
  <c r="K29" i="83"/>
  <c r="K30" i="83" s="1"/>
  <c r="I29" i="83"/>
  <c r="O15" i="69"/>
  <c r="K15" i="69"/>
  <c r="S38" i="80"/>
  <c r="Y49" i="80"/>
  <c r="S49" i="80"/>
  <c r="M49" i="80"/>
  <c r="I49" i="80"/>
  <c r="G49" i="80"/>
  <c r="E49" i="80"/>
  <c r="W47" i="80"/>
  <c r="AA47" i="80" s="1"/>
  <c r="AA49" i="80" s="1"/>
  <c r="W28" i="80"/>
  <c r="AA28" i="80" s="1"/>
  <c r="AA30" i="80" s="1"/>
  <c r="M41" i="81"/>
  <c r="S41" i="81" s="1"/>
  <c r="M41" i="80"/>
  <c r="M43" i="80" s="1"/>
  <c r="J78" i="74"/>
  <c r="E38" i="80"/>
  <c r="G38" i="80"/>
  <c r="I38" i="80"/>
  <c r="I18" i="81"/>
  <c r="M30" i="80"/>
  <c r="M31" i="80" s="1"/>
  <c r="M24" i="81"/>
  <c r="M30" i="81"/>
  <c r="F78" i="74"/>
  <c r="G38" i="81"/>
  <c r="G43" i="81"/>
  <c r="G44" i="81" s="1"/>
  <c r="G30" i="81"/>
  <c r="G18" i="81"/>
  <c r="W42" i="80"/>
  <c r="AA42" i="80" s="1"/>
  <c r="S43" i="80"/>
  <c r="G43" i="80"/>
  <c r="S30" i="80"/>
  <c r="S18" i="80"/>
  <c r="G30" i="80"/>
  <c r="G18" i="80"/>
  <c r="S28" i="81"/>
  <c r="S30" i="81" s="1"/>
  <c r="S42" i="81"/>
  <c r="I43" i="81"/>
  <c r="I44" i="81" s="1"/>
  <c r="I38" i="81"/>
  <c r="E43" i="81"/>
  <c r="E44" i="81" s="1"/>
  <c r="E38" i="81"/>
  <c r="I30" i="81"/>
  <c r="E30" i="81"/>
  <c r="E18" i="81"/>
  <c r="Y30" i="80"/>
  <c r="I30" i="80"/>
  <c r="E30" i="80"/>
  <c r="E18" i="80"/>
  <c r="Y43" i="80"/>
  <c r="I43" i="80"/>
  <c r="I50" i="80" s="1"/>
  <c r="E43" i="80"/>
  <c r="K58" i="69"/>
  <c r="S37" i="81"/>
  <c r="S23" i="81"/>
  <c r="G45" i="81" l="1"/>
  <c r="O65" i="69" s="1"/>
  <c r="O73" i="69" s="1"/>
  <c r="O75" i="69" s="1"/>
  <c r="M50" i="80"/>
  <c r="W49" i="80"/>
  <c r="I51" i="80"/>
  <c r="W24" i="80"/>
  <c r="M43" i="81"/>
  <c r="M44" i="81" s="1"/>
  <c r="M31" i="81"/>
  <c r="I45" i="81"/>
  <c r="E20" i="83"/>
  <c r="G31" i="81"/>
  <c r="G32" i="81" s="1"/>
  <c r="M65" i="69" s="1"/>
  <c r="I31" i="81"/>
  <c r="I32" i="81" s="1"/>
  <c r="M68" i="69" s="1"/>
  <c r="E31" i="81"/>
  <c r="Y50" i="80"/>
  <c r="Y51" i="80" s="1"/>
  <c r="G50" i="80"/>
  <c r="G51" i="80" s="1"/>
  <c r="K65" i="69" s="1"/>
  <c r="K73" i="69" s="1"/>
  <c r="E31" i="80"/>
  <c r="S50" i="80"/>
  <c r="S51" i="80" s="1"/>
  <c r="O27" i="69"/>
  <c r="K27" i="69"/>
  <c r="Y31" i="80"/>
  <c r="E50" i="80"/>
  <c r="E51" i="80" s="1"/>
  <c r="I31" i="80"/>
  <c r="I18" i="83"/>
  <c r="G31" i="80"/>
  <c r="S31" i="80"/>
  <c r="I27" i="69"/>
  <c r="E45" i="81"/>
  <c r="S43" i="81"/>
  <c r="S44" i="81" s="1"/>
  <c r="S22" i="81"/>
  <c r="W30" i="80"/>
  <c r="W41" i="80"/>
  <c r="L32" i="74"/>
  <c r="L44" i="74" s="1"/>
  <c r="L48" i="74" s="1"/>
  <c r="L77" i="74" s="1"/>
  <c r="L79" i="74" s="1"/>
  <c r="O58" i="69"/>
  <c r="O76" i="69" s="1"/>
  <c r="M58" i="69"/>
  <c r="M27" i="69"/>
  <c r="S24" i="81" l="1"/>
  <c r="S31" i="81" s="1"/>
  <c r="E35" i="83"/>
  <c r="E33" i="83" s="1"/>
  <c r="E42" i="83" s="1"/>
  <c r="I32" i="80"/>
  <c r="I68" i="69" s="1"/>
  <c r="M38" i="80"/>
  <c r="AA22" i="80"/>
  <c r="AA24" i="80" s="1"/>
  <c r="AA31" i="80" s="1"/>
  <c r="E32" i="81"/>
  <c r="F11" i="74"/>
  <c r="I20" i="83"/>
  <c r="I42" i="83" s="1"/>
  <c r="E32" i="80"/>
  <c r="G32" i="80"/>
  <c r="I65" i="69" s="1"/>
  <c r="W31" i="80"/>
  <c r="K75" i="69"/>
  <c r="H32" i="74"/>
  <c r="H44" i="74" s="1"/>
  <c r="H48" i="74" s="1"/>
  <c r="H77" i="74" s="1"/>
  <c r="H79" i="74" s="1"/>
  <c r="S32" i="80"/>
  <c r="M36" i="81"/>
  <c r="L84" i="74"/>
  <c r="L85" i="74" s="1"/>
  <c r="W43" i="80"/>
  <c r="W50" i="80" s="1"/>
  <c r="AA41" i="80"/>
  <c r="AA43" i="80" s="1"/>
  <c r="AA50" i="80" s="1"/>
  <c r="M16" i="80" l="1"/>
  <c r="W16" i="80" s="1"/>
  <c r="F32" i="74"/>
  <c r="F44" i="74" s="1"/>
  <c r="J11" i="74"/>
  <c r="I30" i="83"/>
  <c r="M16" i="81"/>
  <c r="M18" i="81" s="1"/>
  <c r="M38" i="81"/>
  <c r="M45" i="81" s="1"/>
  <c r="S14" i="81" s="1"/>
  <c r="K76" i="69"/>
  <c r="S36" i="81"/>
  <c r="W36" i="80"/>
  <c r="AA36" i="80" s="1"/>
  <c r="M18" i="80" l="1"/>
  <c r="M32" i="80" s="1"/>
  <c r="S38" i="81"/>
  <c r="S45" i="81" s="1"/>
  <c r="J32" i="74"/>
  <c r="J44" i="74" s="1"/>
  <c r="J48" i="74" s="1"/>
  <c r="J77" i="74" s="1"/>
  <c r="J79" i="74" s="1"/>
  <c r="F48" i="74"/>
  <c r="F77" i="74" s="1"/>
  <c r="F79" i="74" s="1"/>
  <c r="S16" i="81"/>
  <c r="S18" i="81" s="1"/>
  <c r="S32" i="81" s="1"/>
  <c r="M32" i="81"/>
  <c r="M70" i="69" s="1"/>
  <c r="M73" i="69" s="1"/>
  <c r="M51" i="80"/>
  <c r="M75" i="69" l="1"/>
  <c r="E29" i="83"/>
  <c r="T32" i="81" l="1"/>
  <c r="M76" i="69"/>
  <c r="E30" i="83"/>
  <c r="E40" i="83" s="1"/>
  <c r="E38" i="83" s="1"/>
  <c r="Y16" i="80"/>
  <c r="Y18" i="80" l="1"/>
  <c r="Y32" i="80" l="1"/>
  <c r="I74" i="69" s="1"/>
  <c r="W18" i="80"/>
  <c r="W32" i="80" s="1"/>
  <c r="I70" i="69"/>
  <c r="I73" i="69" s="1"/>
  <c r="I75" i="69" l="1"/>
  <c r="AA16" i="80"/>
  <c r="I76" i="69" l="1"/>
  <c r="AA17" i="80"/>
  <c r="AA18" i="80" s="1"/>
  <c r="AA32" i="80" s="1"/>
  <c r="Q18" i="80"/>
  <c r="Q32" i="80" s="1"/>
  <c r="AB32" i="80" l="1"/>
  <c r="O38" i="80" l="1"/>
  <c r="O51" i="80" s="1"/>
  <c r="W37" i="80"/>
  <c r="W38" i="80" s="1"/>
  <c r="W51" i="80" s="1"/>
  <c r="AA37" i="80" l="1"/>
  <c r="AA38" i="80" s="1"/>
  <c r="AA51" i="80" s="1"/>
</calcChain>
</file>

<file path=xl/sharedStrings.xml><?xml version="1.0" encoding="utf-8"?>
<sst xmlns="http://schemas.openxmlformats.org/spreadsheetml/2006/main" count="362" uniqueCount="211">
  <si>
    <t>บริษัท โรงพยาบาลราชธานี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</si>
  <si>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</si>
  <si>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</si>
  <si>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</si>
  <si>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</si>
  <si>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ยังไม่ได้ตรวจสอบ</t>
  </si>
  <si>
    <t>สอบทานแล้ว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</si>
  <si>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</si>
  <si>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</si>
  <si>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</si>
  <si>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</si>
  <si>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เงินให้กู้ยืมระยะสั้นแก่บริษัทย่อย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</si>
  <si>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</si>
  <si>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</si>
  <si>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</si>
  <si>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</si>
  <si>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ที่ดิน อาคารและอุปกรณ์ </t>
  </si>
  <si>
    <t>ค่าความนิยม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</si>
  <si>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</si>
  <si>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</si>
  <si>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</si>
  <si>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</si>
  <si>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</si>
  <si>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</si>
  <si>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</si>
  <si>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</si>
  <si>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</si>
  <si>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</si>
  <si>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</si>
  <si>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</si>
  <si>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  ทุนจดทะเบียน</t>
  </si>
  <si>
    <t xml:space="preserve">   หุ้นสามัญ   300,000,000 หุ้น  มูลค่าหุ้นละ   1.00 บาท</t>
  </si>
  <si>
    <t xml:space="preserve">     ทุนที่ออกและชำระแล้ว</t>
  </si>
  <si>
    <t>ส่วนเกินมูลค่าหุ้นสามัญ</t>
  </si>
  <si>
    <t>กำไรสะสม</t>
  </si>
  <si>
    <t xml:space="preserve">     จัดสรรแล้ว</t>
  </si>
  <si>
    <t xml:space="preserve">         </t>
  </si>
  <si>
    <t xml:space="preserve">   ทุนสำรองตามกฎหมาย</t>
  </si>
  <si>
    <t xml:space="preserve">     ยังไม่ได้จัดสรร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</si>
  <si>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</si>
  <si>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</si>
  <si>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</si>
  <si>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</si>
  <si>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</si>
  <si>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</t>
  </si>
  <si>
    <t>รายได้จากกิจการโรงพยาบาล</t>
  </si>
  <si>
    <t>รายได้อื่น</t>
  </si>
  <si>
    <t>รวมรายได้</t>
  </si>
  <si>
    <t>ค่าใช้จ่าย</t>
  </si>
  <si>
    <t>ต้นทุนกิจการโรงพยาบาล</t>
  </si>
  <si>
    <t>ค่าใช้จ่ายในการบริหาร</t>
  </si>
  <si>
    <t>ต้นทุนทางการเงิน</t>
  </si>
  <si>
    <t>รวมค่าใช้จ่าย</t>
  </si>
  <si>
    <t>กำไรก่อนค่าใช้จ่ายภาษีเงินได้</t>
  </si>
  <si>
    <t>(ค่าใช้จ่าย)รายได้ภาษีเงินได้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</si>
  <si>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</si>
  <si>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</t>
  </si>
  <si>
    <t>ส่วนที่เป็นของส่วนได้เสียที่ไม่มีอำนาจควบคุม</t>
  </si>
  <si>
    <t>รวม</t>
  </si>
  <si>
    <t>งบแสดงการเปลี่ยนแปลงส่วนของผู้ถือหุ้น</t>
  </si>
  <si>
    <t>ทุนที่ออก</t>
  </si>
  <si>
    <t>ส่วนเกิน</t>
  </si>
  <si>
    <t>ส่วนได้เสีย</t>
  </si>
  <si>
    <t>และชำระแล้ว</t>
  </si>
  <si>
    <t>มูลค่าหุ้นสามัญ</t>
  </si>
  <si>
    <t>ของบริษัทใหญ่</t>
  </si>
  <si>
    <t>ที่ไม่มีอำนาจควบคุม</t>
  </si>
  <si>
    <t>จัดสรรแล้ว</t>
  </si>
  <si>
    <t>ยังไม่ได้จัดสรร</t>
  </si>
  <si>
    <t>ส่วนต่ำจากการเปลี่ยนแปลง</t>
  </si>
  <si>
    <t>ทุนสำรองตามกฎหมาย</t>
  </si>
  <si>
    <t>สัดส่วนของบริษัทย่อย</t>
  </si>
  <si>
    <t>รายการกับผู้เป็นเจ้าของ</t>
  </si>
  <si>
    <t>เงินทุนที่ได้รับและการจัดสรรส่วนทุน</t>
  </si>
  <si>
    <t>จัดสรรทุนสำรองตามกฎหมาย</t>
  </si>
  <si>
    <t>เงินปันผล</t>
  </si>
  <si>
    <t>รวมเงินทุนที่ได้รับและการจัดสรรส่วนทุน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</si>
  <si>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</si>
  <si>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</si>
  <si>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</si>
  <si>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</si>
  <si>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</si>
  <si>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</si>
  <si>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รวมรายการกับผู้เป็นเจ้าของ</t>
  </si>
  <si>
    <t>งบกระแสเงินสด</t>
  </si>
  <si>
    <t>กระแสเงินสดจากกิจกรรมดำเนินงาน</t>
  </si>
  <si>
    <t>ขาดทุนจากการตัดจำหน่ายสินทรัพย์</t>
  </si>
  <si>
    <t>ดอกเบี้ยรับ</t>
  </si>
  <si>
    <t>ดอกเบี้ยจ่าย</t>
  </si>
  <si>
    <t>กำไรจากการดำเนินงานก่อนการเปลี่ยนแปลงในสินทรัพย์และหนี้สินดำเนินงาน</t>
  </si>
  <si>
    <t>สินทรัพย์ดำเนินงาน(เพิ่มขึ้น)ลดลง</t>
  </si>
  <si>
    <t>เงินสดจ่ายซื้อหลักทรัพย์เพื่อค้า</t>
  </si>
  <si>
    <t>หนี้สินดำเนินงานเพิ่มขึ้น(ลดลง)</t>
  </si>
  <si>
    <t>เงินสดรับ(จ่าย)จากกิจกรรมดำเนินงาน</t>
  </si>
  <si>
    <t>เงินสดรับดอกเบี้ยรับ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</si>
  <si>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</si>
  <si>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</si>
  <si>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เพิ่มขึ้น(ลดลง)ในเงินเบิกเกินบัญชี</t>
  </si>
  <si>
    <t>เงินสดจ่ายในเงินปันผล</t>
  </si>
  <si>
    <t>เงินสดและรายการเทียบเท่าเงินสดเพิ่มขึ้น(ลดลง)สุทธิ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</si>
  <si>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</si>
  <si>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</si>
  <si>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</t>
  </si>
  <si>
    <t>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</si>
  <si>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</si>
  <si>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</si>
  <si>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ค่าธรรมเนียมในการจัดการเงินกู้</t>
  </si>
  <si>
    <t>ค่าใช้จ่ายผลประโยชน์ของพนักงาน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</si>
  <si>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</si>
  <si>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</si>
  <si>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>ส่วนที่เป็นของผู้ถือหุ้นของบริษัทใหญ่</t>
  </si>
  <si>
    <t>เงินสดรับจากเงินให้กู้ยืมระยะสั้นบริษัทย่อย</t>
  </si>
  <si>
    <t>เงินสดรับจากดอกเบี้ยรับ</t>
  </si>
  <si>
    <t>เงินสดจ่ายในเจ้าหนี้ค่าสินทรัพย์</t>
  </si>
  <si>
    <t>เงินสดจ่ายในค่าธรรมเนียมในการจัดหาเงินกู้</t>
  </si>
  <si>
    <t>เงินสดจ่ายในดอกเบี้ยจ่าย</t>
  </si>
  <si>
    <t>เงินสดจ่ายในภาษีเงินได้</t>
  </si>
  <si>
    <t>ขาดทุนจากการตัดจำหน่ายลูกหนี้การค้าและลูกหนี้หมุนเวียนอื่น</t>
  </si>
  <si>
    <t>การลดลงของส่วนได้เสียที่ไม่มีอำนาจควบคุม</t>
  </si>
  <si>
    <t>เงินสดรับจากภาษีหัก ณ ที่จ่ายขอคืน</t>
  </si>
  <si>
    <t>ผลกำไร(ขาดทุน)จากการวัดมูลค่าใหม่ของผลประโยชน์</t>
  </si>
  <si>
    <t xml:space="preserve">   พนักงานที่กำหนดไว้ - สุทธิจากภาษี</t>
  </si>
  <si>
    <t>รวมส่วนของผู้ถือหุ้นของบริษัทใหญ่</t>
  </si>
  <si>
    <t>เงินสดรับจากเงินกู้ยืมระยะยาว</t>
  </si>
  <si>
    <t>เงินสดจ่ายในเงินกู้ยืมระยะยาว</t>
  </si>
  <si>
    <t>เงินกู้ยืมระยะยาว</t>
  </si>
  <si>
    <t>เงินสดจ่ายเงินกู้ยืมระยะสั้นจากสถาบันการเงิน</t>
  </si>
  <si>
    <t>(กำไร)จากการจำหน่ายสินทรัพย์ไม่หมุนเวียนที่ถือไว้เพื่อขาย</t>
  </si>
  <si>
    <t>เงินกู้ยืมระยะสั้นจากสถาบันการเงิน</t>
  </si>
  <si>
    <t>ขาดทุนจากสินค้าเสื่อมสภาพ</t>
  </si>
  <si>
    <t>โอนสินทรัพย์ไปเป็นค่าใช้จ่าย</t>
  </si>
  <si>
    <t>เงินสดรับเงินกู้ยืมระยะสั้นจากสถาบันการเงิน</t>
  </si>
  <si>
    <t>ประมาณการหนี้สินไม่หมุนเวียนสำหรับผลประโยชน์พนักงาน</t>
  </si>
  <si>
    <t>หนี้สินหมุนเวียนอื่น</t>
  </si>
  <si>
    <t>หนี้สินภาษีเงินได้รอตัดบัญชี</t>
  </si>
  <si>
    <t xml:space="preserve">   ในภายหลัง - สุทธิจากภาษี</t>
  </si>
  <si>
    <t>เงินสดสุทธิได้มาจาก(ใช้ไปใน)กิจกรรมดำเนินงาน</t>
  </si>
  <si>
    <t>เงินสดจ่ายในเงินลงทุนให้ส่วนได้เสียที่ไม่มีอำนาจควบคุม</t>
  </si>
  <si>
    <t>(เพิ่มขึ้น)ลดลงในเงินฝากธนาคารที่ติดภาระค้ำประกัน</t>
  </si>
  <si>
    <t>เงินสดจ่ายล่วงหน้าค่าสินทรัพย์</t>
  </si>
  <si>
    <t>เงินสดสุทธิได้มาจาก(ใช้ไปใน)กิจกรรมจัดหาเงิน</t>
  </si>
  <si>
    <t>เงินสดสุทธิได้มาจาก(ใช้ไปใน)กิจกรรมลงทุน</t>
  </si>
  <si>
    <t>หน่วย : พันบาท</t>
  </si>
  <si>
    <t>กำไรสำหรับงวด</t>
  </si>
  <si>
    <t>ยอดคงเหลือ ณ วันที่ 1 มกราคม 2563</t>
  </si>
  <si>
    <t>สินทรัพย์สิทธิการใช้</t>
  </si>
  <si>
    <t xml:space="preserve">ค่าเสื่อมราคาที่ดิน อาคารและอุปกรณ์ </t>
  </si>
  <si>
    <t>ค่าเสื่อมราคาสินทรัพย์สิทธิการใช้</t>
  </si>
  <si>
    <t>สินทรัพย์ทางการเงินไม่หมุนเวียนอื่น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</si>
  <si>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</si>
  <si>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</si>
  <si>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หนี้สินตามสัญญาเช่า</t>
  </si>
  <si>
    <t>กำไรต่อหุ้นขั้นพื้นฐาน (บาท)</t>
  </si>
  <si>
    <t>เงินสดจ่ายหนี้สินตามสัญญาเช่า</t>
  </si>
  <si>
    <t>31 ธันวาคม 2563</t>
  </si>
  <si>
    <t>สินทรัพย์ทางการเงินหมุนเวียนอื่น/เงินลงทุนชั่วคราว</t>
  </si>
  <si>
    <t>ยอดคงเหลือ ณ วันที่ 1 มกราคม 2564</t>
  </si>
  <si>
    <t>ค่าใช้จ่าย(รายได้)ภาษีเงินได้</t>
  </si>
  <si>
    <t>สินทรัพย์ไม่มีตัวตนอื่น</t>
  </si>
  <si>
    <t>ค่าตัดจำหน่ายสินทรัพย์ไม่มีตัวตนอื่น</t>
  </si>
  <si>
    <t>เงินสดจ่ายเพื่อซื้อสินทรัพย์ไม่มีตัวตนอื่น</t>
  </si>
  <si>
    <t>รายได้ดอกเบี้ยรับ</t>
  </si>
  <si>
    <t>หนี้สูญและผลขาดทุนด้านเครดิตที่คาดว่าจะเกิดขึ้น</t>
  </si>
  <si>
    <t>เงินฝากธนาคารที่ติดภาระค้ำประกัน</t>
  </si>
  <si>
    <t>ผลกำไร(ขาดทุน)จากเงินลงทุนในตราสารทุนที่กำหนดให้วัดมูลค่าด้วย</t>
  </si>
  <si>
    <t xml:space="preserve">   มูลค่ายุติธรรมผ่านกำไรขาดทุนเบ็ดเสร็จอื่น-สุทธิจากภาษี</t>
  </si>
  <si>
    <t>เงินสดจ่ายเงินลงทุนในตราสารทุนของบริษัทจดทะเบียน</t>
  </si>
  <si>
    <t>ผลกำไร(ขาดทุน)</t>
  </si>
  <si>
    <t>จากมูลค่ายุติธรรม</t>
  </si>
  <si>
    <t>สินทรัพย์ทางการเงิน</t>
  </si>
  <si>
    <t>องค์ประกอบอื่น</t>
  </si>
  <si>
    <t>ของส่วนของผู้ถือหุ้น</t>
  </si>
  <si>
    <t>30 กันยายน 2564</t>
  </si>
  <si>
    <t>สำหรับงวดสามเดือน สิ้นสุดวันที่ 30 กันยายน 2564</t>
  </si>
  <si>
    <t>30 กันยายน 2563</t>
  </si>
  <si>
    <t>ตัดภาษีถูกหัก ณ ที่จ่ายเป็นค่าใช้จ่าย</t>
  </si>
  <si>
    <t>ขาดทุนจากการจำหน่ายสินทรัพย์ทางการเงินหมุนเวียนอื่น</t>
  </si>
  <si>
    <t>การแบ่งปันกำไร</t>
  </si>
  <si>
    <t>กำไร(ขาดทุน)เบ็ดเสร็จอื่นสำหรับงวด</t>
  </si>
  <si>
    <t>รวมกำไร(ขาดทุน)เบ็ดเสร็จอื่นสำหรับงวด-สุทธิจากภาษี</t>
  </si>
  <si>
    <t>กำไร(ขาดทุน)เบ็ดเสร็จรวมสำหรับงวด</t>
  </si>
  <si>
    <t>การแบ่งปันกำไร(ขาดทุน)เบ็ดเสร็จรวม</t>
  </si>
  <si>
    <t>31 ธันวาคม 2564</t>
  </si>
  <si>
    <t>หน่วย : บาท</t>
  </si>
  <si>
    <t>สำหรับปี สิ้นสุดวันที่ 31 ธันวาคม 2564</t>
  </si>
  <si>
    <t>ณ วันที่ 31 ธันวาคม 2564</t>
  </si>
  <si>
    <t>ยอดคงเหลือ ณ วันที่ 31 ธันวาคม 2563</t>
  </si>
  <si>
    <t>ยอดคงเหลือ ณ วันที่ 31 ธันวาคม 2564</t>
  </si>
  <si>
    <t>กำไร(ขาดทุน)เบ็ดเสร็จอื่นสำหรับปี</t>
  </si>
  <si>
    <t>กำไร(ขาดทุน)เบ็ดเสร็จรวมสำหรับปี</t>
  </si>
  <si>
    <t>กำไรสำหรับปี</t>
  </si>
  <si>
    <t>รวมกำไร(ขาดทุน)เบ็ดเสร็จรวมสำหรับปี</t>
  </si>
  <si>
    <t>ทุนสำรองหุ้นทุนซื้อคืน</t>
  </si>
  <si>
    <t xml:space="preserve">   ทุนสำรองหุ้นทุนซื้อคืน</t>
  </si>
  <si>
    <t>หุ้นทุนซื้อคืน</t>
  </si>
  <si>
    <t>จัดสรรกำไรสะสมเป็นเงินสำรองหุ้นทุนซื้อคืน</t>
  </si>
  <si>
    <t>รายการปรับกระทบกำไรสำหรับปีเป็นเงินสดรับ(จ่าย)จากกิจกรรมดำเนินงาน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</si>
  <si>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</si>
  <si>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</si>
  <si>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กำไรต่อหุ้นขั้นพื้นฐาน</t>
  </si>
  <si>
    <t>สินทรัพย์ทางการเงินหมุนเวียนอื่น</t>
  </si>
  <si>
    <t>เงินสดรับในเงินให้กู้ยืมระยะสั้นบริษัทอื่น</t>
  </si>
  <si>
    <t>เงินสดจ่ายในเงินให้กู้ยืมระยะสั้นบริษัทอื่น</t>
  </si>
  <si>
    <t>รวมกำไร(ขาดทุน)เบ็ดเสร็จอื่นสำหรับปี-สุทธิจากภาษี</t>
  </si>
  <si>
    <t>กำไรจากการจำหน่ายสินทรัพย์</t>
  </si>
  <si>
    <t>ผลกำไรจากเงินลงทุนในตราสารทุนที่กำหนดให้วัดมูลค่าด้วย</t>
  </si>
  <si>
    <t>ผลกำไรจากการวัดมูลค่าใหม่ของผลประโยชน์</t>
  </si>
  <si>
    <t>เงินสดจ่ายในหุ้นทุนซื้อคืน</t>
  </si>
  <si>
    <t>เงินปันผลรับ</t>
  </si>
  <si>
    <t>เงินสดรับจากเงินปันผล</t>
  </si>
  <si>
    <t>กำไรจากการยกเลิกสัญญาเช่า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</si>
</sst>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b/>
      <sz val="15.5"/>
      <color rgb="FFFF0000"/>
      <name val="Angsana New"/>
      <family val="1"/>
      <charset val="222"/>
    </font>
    <font>
      <sz val="15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267">
    <xf numFmtId="0" fontId="0" fillId="0" borderId="0" xfId="0"/>
    <xf numFmtId="0" fontId="2" fillId="0" borderId="0" xfId="11" applyFont="1" applyFill="1"/>
    <xf numFmtId="0" fontId="2" fillId="0" borderId="0" xfId="0" applyFont="1" applyFill="1"/>
    <xf numFmtId="164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2" fillId="0" borderId="0" xfId="6" applyFont="1" applyFill="1" applyAlignment="1"/>
    <xf numFmtId="0" fontId="12" fillId="0" borderId="0" xfId="6" applyFont="1" applyFill="1" applyBorder="1" applyAlignment="1"/>
    <xf numFmtId="0" fontId="11" fillId="0" borderId="0" xfId="6" applyFont="1" applyFill="1" applyBorder="1" applyAlignment="1"/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/>
    </xf>
    <xf numFmtId="164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2" fillId="0" borderId="0" xfId="3" applyNumberFormat="1" applyFont="1" applyFill="1" applyBorder="1"/>
    <xf numFmtId="166" fontId="2" fillId="0" borderId="0" xfId="3" applyNumberFormat="1" applyFont="1" applyFill="1" applyBorder="1" applyAlignment="1"/>
    <xf numFmtId="166" fontId="3" fillId="0" borderId="0" xfId="3" applyNumberFormat="1" applyFont="1" applyFill="1" applyBorder="1" applyAlignment="1"/>
    <xf numFmtId="0" fontId="2" fillId="0" borderId="0" xfId="5" applyFont="1" applyFill="1" applyAlignment="1">
      <alignment horizontal="center"/>
    </xf>
    <xf numFmtId="166" fontId="2" fillId="0" borderId="0" xfId="5" applyNumberFormat="1" applyFont="1" applyFill="1"/>
    <xf numFmtId="164" fontId="6" fillId="0" borderId="1" xfId="1" applyFont="1" applyFill="1" applyBorder="1" applyAlignment="1">
      <alignment horizontal="right"/>
    </xf>
    <xf numFmtId="0" fontId="2" fillId="0" borderId="0" xfId="5" applyFont="1" applyFill="1" applyAlignment="1"/>
    <xf numFmtId="166" fontId="2" fillId="0" borderId="0" xfId="11" applyNumberFormat="1" applyFont="1" applyFill="1"/>
    <xf numFmtId="166" fontId="2" fillId="0" borderId="0" xfId="8" applyNumberFormat="1" applyFont="1" applyFill="1"/>
    <xf numFmtId="43" fontId="3" fillId="0" borderId="1" xfId="8" applyFont="1" applyFill="1" applyBorder="1" applyAlignment="1">
      <alignment horizontal="center"/>
    </xf>
    <xf numFmtId="0" fontId="6" fillId="0" borderId="0" xfId="11" applyFont="1" applyFill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164" fontId="6" fillId="0" borderId="0" xfId="1" applyFont="1" applyFill="1"/>
    <xf numFmtId="0" fontId="6" fillId="0" borderId="0" xfId="11" quotePrefix="1" applyFont="1" applyFill="1" applyAlignment="1">
      <alignment horizontal="center"/>
    </xf>
    <xf numFmtId="43" fontId="2" fillId="0" borderId="0" xfId="8" applyFont="1" applyFill="1" applyAlignment="1">
      <alignment horizontal="center"/>
    </xf>
    <xf numFmtId="43" fontId="6" fillId="0" borderId="0" xfId="8" applyFont="1" applyFill="1" applyAlignment="1">
      <alignment horizontal="center"/>
    </xf>
    <xf numFmtId="165" fontId="2" fillId="0" borderId="0" xfId="11" applyNumberFormat="1" applyFont="1" applyFill="1" applyAlignment="1">
      <alignment horizontal="center"/>
    </xf>
    <xf numFmtId="0" fontId="4" fillId="0" borderId="0" xfId="0" applyFont="1" applyFill="1"/>
    <xf numFmtId="166" fontId="6" fillId="0" borderId="0" xfId="11" applyNumberFormat="1" applyFont="1" applyFill="1"/>
    <xf numFmtId="164" fontId="2" fillId="0" borderId="0" xfId="5" applyNumberFormat="1" applyFont="1" applyFill="1"/>
    <xf numFmtId="43" fontId="3" fillId="0" borderId="2" xfId="8" applyFont="1" applyFill="1" applyBorder="1" applyAlignment="1">
      <alignment horizontal="center"/>
    </xf>
    <xf numFmtId="0" fontId="1" fillId="0" borderId="0" xfId="7" applyFont="1" applyFill="1"/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quotePrefix="1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Fill="1" applyBorder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 applyFill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43" fontId="3" fillId="0" borderId="0" xfId="8" applyFont="1" applyFill="1" applyAlignment="1">
      <alignment horizontal="center"/>
    </xf>
    <xf numFmtId="164" fontId="2" fillId="0" borderId="0" xfId="1" applyFont="1" applyFill="1" applyBorder="1" applyAlignment="1">
      <alignment horizontal="center"/>
    </xf>
    <xf numFmtId="164" fontId="6" fillId="0" borderId="0" xfId="1" applyFont="1" applyFill="1" applyBorder="1"/>
    <xf numFmtId="164" fontId="3" fillId="0" borderId="0" xfId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2" fillId="0" borderId="1" xfId="1" applyNumberFormat="1" applyFont="1" applyFill="1" applyBorder="1" applyAlignment="1">
      <alignment horizontal="center"/>
    </xf>
    <xf numFmtId="164" fontId="2" fillId="0" borderId="0" xfId="1" applyNumberFormat="1" applyFont="1" applyFill="1"/>
    <xf numFmtId="0" fontId="14" fillId="0" borderId="0" xfId="11" applyFont="1" applyFill="1" applyBorder="1"/>
    <xf numFmtId="164" fontId="14" fillId="0" borderId="0" xfId="1" applyFont="1" applyFill="1" applyBorder="1"/>
    <xf numFmtId="0" fontId="14" fillId="0" borderId="0" xfId="11" applyFont="1" applyFill="1"/>
    <xf numFmtId="166" fontId="13" fillId="0" borderId="0" xfId="1" applyNumberFormat="1" applyFont="1" applyFill="1" applyAlignment="1">
      <alignment horizontal="center"/>
    </xf>
    <xf numFmtId="167" fontId="13" fillId="0" borderId="0" xfId="8" applyNumberFormat="1" applyFont="1" applyFill="1" applyAlignment="1">
      <alignment horizontal="center"/>
    </xf>
    <xf numFmtId="0" fontId="14" fillId="0" borderId="2" xfId="11" applyFont="1" applyFill="1" applyBorder="1"/>
    <xf numFmtId="43" fontId="13" fillId="0" borderId="2" xfId="8" applyFont="1" applyFill="1" applyBorder="1" applyAlignment="1">
      <alignment horizontal="center"/>
    </xf>
    <xf numFmtId="0" fontId="14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right"/>
    </xf>
    <xf numFmtId="166" fontId="13" fillId="0" borderId="1" xfId="1" applyNumberFormat="1" applyFont="1" applyFill="1" applyBorder="1" applyAlignment="1">
      <alignment horizontal="center"/>
    </xf>
    <xf numFmtId="166" fontId="13" fillId="0" borderId="1" xfId="0" applyNumberFormat="1" applyFont="1" applyFill="1" applyBorder="1" applyAlignment="1">
      <alignment horizontal="center"/>
    </xf>
    <xf numFmtId="167" fontId="13" fillId="0" borderId="1" xfId="1" applyNumberFormat="1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166" fontId="13" fillId="0" borderId="0" xfId="1" applyNumberFormat="1" applyFont="1" applyFill="1" applyBorder="1" applyAlignment="1">
      <alignment horizontal="center"/>
    </xf>
    <xf numFmtId="167" fontId="13" fillId="0" borderId="0" xfId="1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Continuous"/>
    </xf>
    <xf numFmtId="166" fontId="13" fillId="0" borderId="0" xfId="0" applyNumberFormat="1" applyFont="1" applyFill="1" applyBorder="1" applyAlignment="1">
      <alignment horizontal="center"/>
    </xf>
    <xf numFmtId="0" fontId="13" fillId="0" borderId="0" xfId="11" applyFont="1" applyFill="1"/>
    <xf numFmtId="0" fontId="14" fillId="0" borderId="0" xfId="11" applyFont="1" applyFill="1" applyAlignment="1">
      <alignment horizontal="center"/>
    </xf>
    <xf numFmtId="166" fontId="14" fillId="0" borderId="0" xfId="1" applyNumberFormat="1" applyFont="1" applyFill="1"/>
    <xf numFmtId="166" fontId="14" fillId="0" borderId="0" xfId="11" applyNumberFormat="1" applyFont="1" applyFill="1"/>
    <xf numFmtId="167" fontId="14" fillId="0" borderId="0" xfId="1" applyNumberFormat="1" applyFont="1" applyFill="1"/>
    <xf numFmtId="164" fontId="14" fillId="0" borderId="0" xfId="1" applyFont="1" applyFill="1"/>
    <xf numFmtId="166" fontId="14" fillId="0" borderId="0" xfId="11" applyNumberFormat="1" applyFont="1" applyFill="1" applyBorder="1"/>
    <xf numFmtId="164" fontId="14" fillId="0" borderId="0" xfId="11" applyNumberFormat="1" applyFont="1" applyFill="1" applyBorder="1"/>
    <xf numFmtId="166" fontId="13" fillId="0" borderId="0" xfId="1" applyNumberFormat="1" applyFont="1" applyFill="1" applyBorder="1"/>
    <xf numFmtId="164" fontId="14" fillId="0" borderId="0" xfId="1" applyFont="1" applyFill="1" applyAlignment="1">
      <alignment horizontal="right"/>
    </xf>
    <xf numFmtId="164" fontId="13" fillId="0" borderId="0" xfId="1" applyFont="1" applyFill="1"/>
    <xf numFmtId="164" fontId="14" fillId="0" borderId="0" xfId="11" applyNumberFormat="1" applyFont="1" applyFill="1"/>
    <xf numFmtId="0" fontId="14" fillId="0" borderId="0" xfId="12" applyFont="1" applyFill="1"/>
    <xf numFmtId="166" fontId="14" fillId="0" borderId="0" xfId="8" applyNumberFormat="1" applyFont="1" applyFill="1"/>
    <xf numFmtId="164" fontId="14" fillId="0" borderId="0" xfId="1" applyFont="1" applyFill="1" applyBorder="1" applyAlignment="1">
      <alignment horizontal="center"/>
    </xf>
    <xf numFmtId="3" fontId="14" fillId="0" borderId="0" xfId="11" applyNumberFormat="1" applyFont="1" applyFill="1" applyBorder="1"/>
    <xf numFmtId="0" fontId="13" fillId="0" borderId="0" xfId="11" applyFont="1" applyFill="1" applyBorder="1"/>
    <xf numFmtId="167" fontId="13" fillId="0" borderId="0" xfId="8" applyNumberFormat="1" applyFont="1" applyFill="1" applyAlignment="1">
      <alignment horizontal="right"/>
    </xf>
    <xf numFmtId="0" fontId="16" fillId="0" borderId="0" xfId="0" applyFont="1" applyFill="1"/>
    <xf numFmtId="43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0" xfId="1" applyNumberFormat="1" applyFont="1" applyFill="1" applyAlignment="1">
      <alignment horizontal="right"/>
    </xf>
    <xf numFmtId="0" fontId="13" fillId="0" borderId="2" xfId="0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  <xf numFmtId="0" fontId="14" fillId="0" borderId="1" xfId="11" applyFont="1" applyFill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6" fontId="13" fillId="0" borderId="0" xfId="11" applyNumberFormat="1" applyFont="1" applyFill="1" applyBorder="1" applyAlignment="1">
      <alignment horizontal="center"/>
    </xf>
    <xf numFmtId="166" fontId="18" fillId="0" borderId="0" xfId="1" applyNumberFormat="1" applyFont="1" applyFill="1" applyBorder="1" applyAlignment="1">
      <alignment horizontal="center"/>
    </xf>
    <xf numFmtId="166" fontId="18" fillId="0" borderId="0" xfId="11" applyNumberFormat="1" applyFont="1" applyFill="1" applyBorder="1" applyAlignment="1">
      <alignment horizontal="center"/>
    </xf>
    <xf numFmtId="166" fontId="14" fillId="0" borderId="0" xfId="11" applyNumberFormat="1" applyFont="1" applyFill="1" applyBorder="1" applyAlignment="1">
      <alignment horizontal="center"/>
    </xf>
    <xf numFmtId="166" fontId="14" fillId="0" borderId="0" xfId="0" applyNumberFormat="1" applyFont="1" applyFill="1"/>
    <xf numFmtId="164" fontId="16" fillId="0" borderId="0" xfId="0" applyNumberFormat="1" applyFont="1" applyFill="1"/>
    <xf numFmtId="166" fontId="16" fillId="0" borderId="0" xfId="0" applyNumberFormat="1" applyFont="1" applyFill="1"/>
    <xf numFmtId="0" fontId="14" fillId="0" borderId="0" xfId="0" applyFont="1" applyFill="1" applyAlignment="1">
      <alignment horizontal="left"/>
    </xf>
    <xf numFmtId="0" fontId="13" fillId="0" borderId="0" xfId="0" applyFont="1" applyFill="1"/>
    <xf numFmtId="0" fontId="13" fillId="0" borderId="0" xfId="0" applyFont="1" applyFill="1" applyAlignment="1">
      <alignment horizontal="left"/>
    </xf>
    <xf numFmtId="0" fontId="19" fillId="0" borderId="0" xfId="0" applyFont="1" applyFill="1"/>
    <xf numFmtId="0" fontId="13" fillId="0" borderId="0" xfId="0" applyFont="1" applyFill="1" applyBorder="1"/>
    <xf numFmtId="0" fontId="14" fillId="0" borderId="0" xfId="10" applyFont="1" applyFill="1"/>
    <xf numFmtId="0" fontId="14" fillId="0" borderId="0" xfId="0" applyFont="1" applyFill="1" applyBorder="1" applyAlignment="1">
      <alignment horizontal="right"/>
    </xf>
    <xf numFmtId="164" fontId="16" fillId="0" borderId="0" xfId="1" applyFont="1" applyFill="1"/>
    <xf numFmtId="0" fontId="15" fillId="0" borderId="0" xfId="0" applyFont="1" applyFill="1" applyBorder="1"/>
    <xf numFmtId="43" fontId="14" fillId="0" borderId="0" xfId="0" applyNumberFormat="1" applyFont="1" applyFill="1"/>
    <xf numFmtId="43" fontId="16" fillId="0" borderId="0" xfId="0" applyNumberFormat="1" applyFont="1" applyFill="1"/>
    <xf numFmtId="166" fontId="14" fillId="0" borderId="0" xfId="0" applyNumberFormat="1" applyFont="1" applyFill="1" applyAlignment="1">
      <alignment horizontal="center"/>
    </xf>
    <xf numFmtId="0" fontId="14" fillId="0" borderId="0" xfId="0" applyFont="1" applyFill="1" applyAlignment="1"/>
    <xf numFmtId="166" fontId="14" fillId="0" borderId="0" xfId="0" applyNumberFormat="1" applyFont="1" applyFill="1" applyAlignment="1"/>
    <xf numFmtId="166" fontId="14" fillId="0" borderId="0" xfId="1" applyNumberFormat="1" applyFont="1" applyFill="1" applyBorder="1" applyAlignment="1">
      <alignment horizontal="right" vertical="top" wrapText="1"/>
    </xf>
    <xf numFmtId="43" fontId="13" fillId="0" borderId="0" xfId="8" applyFont="1" applyFill="1" applyAlignment="1">
      <alignment horizontal="center"/>
    </xf>
    <xf numFmtId="164" fontId="14" fillId="0" borderId="0" xfId="1" applyFont="1" applyFill="1" applyBorder="1" applyAlignment="1"/>
    <xf numFmtId="3" fontId="1" fillId="0" borderId="0" xfId="0" applyNumberFormat="1" applyFont="1" applyFill="1" applyBorder="1" applyAlignment="1">
      <alignment horizontal="right" vertical="top" wrapText="1"/>
    </xf>
    <xf numFmtId="3" fontId="17" fillId="0" borderId="0" xfId="0" applyNumberFormat="1" applyFont="1" applyFill="1" applyBorder="1"/>
    <xf numFmtId="0" fontId="1" fillId="0" borderId="0" xfId="0" applyFont="1" applyFill="1" applyBorder="1" applyAlignment="1">
      <alignment horizontal="right" vertical="top" wrapText="1"/>
    </xf>
    <xf numFmtId="43" fontId="3" fillId="0" borderId="0" xfId="8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43" fontId="3" fillId="0" borderId="0" xfId="5" applyNumberFormat="1" applyFont="1" applyFill="1" applyBorder="1" applyAlignment="1">
      <alignment horizontal="center"/>
    </xf>
    <xf numFmtId="166" fontId="14" fillId="2" borderId="0" xfId="11" applyNumberFormat="1" applyFont="1" applyFill="1"/>
    <xf numFmtId="164" fontId="2" fillId="2" borderId="0" xfId="1" applyFont="1" applyFill="1"/>
    <xf numFmtId="166" fontId="2" fillId="2" borderId="0" xfId="1" applyNumberFormat="1" applyFont="1" applyFill="1"/>
    <xf numFmtId="166" fontId="4" fillId="2" borderId="0" xfId="1" applyNumberFormat="1" applyFont="1" applyFill="1"/>
    <xf numFmtId="0" fontId="2" fillId="2" borderId="0" xfId="5" applyFont="1" applyFill="1"/>
    <xf numFmtId="0" fontId="2" fillId="2" borderId="0" xfId="5" applyFont="1" applyFill="1" applyBorder="1"/>
    <xf numFmtId="166" fontId="3" fillId="2" borderId="0" xfId="3" applyNumberFormat="1" applyFont="1" applyFill="1" applyBorder="1"/>
    <xf numFmtId="164" fontId="3" fillId="2" borderId="0" xfId="2" applyFont="1" applyFill="1" applyBorder="1"/>
    <xf numFmtId="0" fontId="2" fillId="2" borderId="0" xfId="5" applyFont="1" applyFill="1" applyBorder="1" applyAlignment="1">
      <alignment horizontal="center"/>
    </xf>
    <xf numFmtId="0" fontId="2" fillId="2" borderId="0" xfId="5" applyFont="1" applyFill="1" applyAlignment="1"/>
    <xf numFmtId="166" fontId="2" fillId="2" borderId="0" xfId="5" applyNumberFormat="1" applyFont="1" applyFill="1"/>
    <xf numFmtId="164" fontId="2" fillId="2" borderId="0" xfId="5" applyNumberFormat="1" applyFont="1" applyFill="1"/>
    <xf numFmtId="166" fontId="3" fillId="0" borderId="2" xfId="8" applyNumberFormat="1" applyFont="1" applyFill="1" applyBorder="1" applyAlignment="1">
      <alignment horizontal="center"/>
    </xf>
    <xf numFmtId="43" fontId="13" fillId="0" borderId="0" xfId="8" applyFont="1" applyFill="1" applyAlignment="1">
      <alignment horizontal="center"/>
    </xf>
    <xf numFmtId="43" fontId="3" fillId="0" borderId="0" xfId="8" applyFont="1" applyFill="1" applyAlignment="1">
      <alignment horizontal="center"/>
    </xf>
    <xf numFmtId="164" fontId="2" fillId="0" borderId="0" xfId="1" applyFont="1" applyFill="1" applyBorder="1"/>
    <xf numFmtId="164" fontId="3" fillId="0" borderId="0" xfId="1" applyFont="1" applyFill="1" applyBorder="1"/>
    <xf numFmtId="164" fontId="3" fillId="0" borderId="0" xfId="1" applyFont="1" applyFill="1"/>
    <xf numFmtId="166" fontId="14" fillId="0" borderId="0" xfId="0" applyNumberFormat="1" applyFont="1" applyFill="1" applyBorder="1"/>
    <xf numFmtId="166" fontId="13" fillId="0" borderId="0" xfId="0" applyNumberFormat="1" applyFont="1" applyFill="1"/>
    <xf numFmtId="166" fontId="14" fillId="0" borderId="0" xfId="0" applyNumberFormat="1" applyFont="1" applyFill="1" applyBorder="1" applyAlignment="1">
      <alignment horizontal="center"/>
    </xf>
    <xf numFmtId="0" fontId="14" fillId="0" borderId="0" xfId="11" quotePrefix="1" applyFont="1" applyFill="1" applyAlignment="1">
      <alignment horizontal="center"/>
    </xf>
    <xf numFmtId="0" fontId="13" fillId="0" borderId="0" xfId="11" applyFont="1" applyFill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0" fontId="0" fillId="0" borderId="0" xfId="0"/>
    <xf numFmtId="0" fontId="20" fillId="0" borderId="0" xfId="15" applyFont="1" applyFill="1" applyAlignment="1"/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43" fontId="13" fillId="0" borderId="0" xfId="8" applyFont="1" applyFill="1" applyAlignment="1">
      <alignment horizontal="center"/>
    </xf>
    <xf numFmtId="166" fontId="13" fillId="0" borderId="2" xfId="8" applyNumberFormat="1" applyFont="1" applyFill="1" applyBorder="1" applyAlignment="1">
      <alignment horizontal="center"/>
    </xf>
    <xf numFmtId="0" fontId="1" fillId="0" borderId="0" xfId="5" applyFont="1" applyFill="1" applyBorder="1"/>
    <xf numFmtId="0" fontId="1" fillId="0" borderId="0" xfId="5" applyFont="1" applyFill="1"/>
    <xf numFmtId="164" fontId="1" fillId="0" borderId="0" xfId="2" applyFont="1" applyFill="1" applyBorder="1"/>
    <xf numFmtId="166" fontId="1" fillId="0" borderId="0" xfId="1" applyNumberFormat="1" applyFont="1" applyFill="1" applyBorder="1"/>
    <xf numFmtId="164" fontId="14" fillId="0" borderId="0" xfId="1" applyNumberFormat="1" applyFont="1" applyFill="1"/>
    <xf numFmtId="164" fontId="14" fillId="0" borderId="0" xfId="1" applyNumberFormat="1" applyFont="1" applyFill="1" applyAlignment="1">
      <alignment horizontal="right"/>
    </xf>
    <xf numFmtId="164" fontId="14" fillId="0" borderId="0" xfId="1" applyNumberFormat="1" applyFont="1" applyFill="1" applyBorder="1"/>
    <xf numFmtId="164" fontId="13" fillId="0" borderId="3" xfId="1" applyNumberFormat="1" applyFont="1" applyFill="1" applyBorder="1"/>
    <xf numFmtId="164" fontId="13" fillId="0" borderId="0" xfId="1" applyNumberFormat="1" applyFont="1" applyFill="1" applyBorder="1"/>
    <xf numFmtId="164" fontId="13" fillId="0" borderId="4" xfId="1" applyNumberFormat="1" applyFont="1" applyFill="1" applyBorder="1"/>
    <xf numFmtId="164" fontId="13" fillId="0" borderId="0" xfId="1" applyNumberFormat="1" applyFont="1" applyFill="1"/>
    <xf numFmtId="164" fontId="14" fillId="0" borderId="5" xfId="1" applyNumberFormat="1" applyFont="1" applyFill="1" applyBorder="1" applyAlignment="1">
      <alignment horizontal="right"/>
    </xf>
    <xf numFmtId="164" fontId="13" fillId="0" borderId="2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/>
    <xf numFmtId="164" fontId="6" fillId="0" borderId="3" xfId="1" applyNumberFormat="1" applyFont="1" applyFill="1" applyBorder="1"/>
    <xf numFmtId="164" fontId="6" fillId="0" borderId="0" xfId="1" applyNumberFormat="1" applyFont="1" applyFill="1" applyBorder="1"/>
    <xf numFmtId="164" fontId="2" fillId="0" borderId="1" xfId="1" applyNumberFormat="1" applyFont="1" applyFill="1" applyBorder="1"/>
    <xf numFmtId="164" fontId="3" fillId="0" borderId="0" xfId="1" applyNumberFormat="1" applyFont="1" applyFill="1" applyBorder="1"/>
    <xf numFmtId="164" fontId="3" fillId="0" borderId="2" xfId="1" applyNumberFormat="1" applyFont="1" applyFill="1" applyBorder="1"/>
    <xf numFmtId="164" fontId="6" fillId="0" borderId="1" xfId="1" applyNumberFormat="1" applyFont="1" applyFill="1" applyBorder="1"/>
    <xf numFmtId="164" fontId="6" fillId="0" borderId="4" xfId="1" applyNumberFormat="1" applyFont="1" applyFill="1" applyBorder="1"/>
    <xf numFmtId="164" fontId="4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right"/>
    </xf>
    <xf numFmtId="164" fontId="0" fillId="0" borderId="0" xfId="0" applyNumberFormat="1"/>
    <xf numFmtId="164" fontId="1" fillId="0" borderId="0" xfId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164" fontId="6" fillId="0" borderId="3" xfId="1" applyFont="1" applyFill="1" applyBorder="1"/>
    <xf numFmtId="164" fontId="2" fillId="0" borderId="1" xfId="1" applyFont="1" applyFill="1" applyBorder="1"/>
    <xf numFmtId="164" fontId="3" fillId="0" borderId="2" xfId="1" applyFont="1" applyFill="1" applyBorder="1"/>
    <xf numFmtId="164" fontId="6" fillId="0" borderId="1" xfId="1" applyFont="1" applyFill="1" applyBorder="1"/>
    <xf numFmtId="164" fontId="6" fillId="0" borderId="4" xfId="1" applyFont="1" applyFill="1" applyBorder="1"/>
    <xf numFmtId="164" fontId="14" fillId="2" borderId="0" xfId="1" applyNumberFormat="1" applyFont="1" applyFill="1"/>
    <xf numFmtId="164" fontId="14" fillId="0" borderId="1" xfId="1" applyNumberFormat="1" applyFont="1" applyFill="1" applyBorder="1"/>
    <xf numFmtId="164" fontId="14" fillId="0" borderId="2" xfId="1" applyNumberFormat="1" applyFont="1" applyFill="1" applyBorder="1"/>
    <xf numFmtId="164" fontId="13" fillId="0" borderId="1" xfId="1" applyNumberFormat="1" applyFont="1" applyFill="1" applyBorder="1"/>
    <xf numFmtId="164" fontId="13" fillId="2" borderId="0" xfId="1" applyNumberFormat="1" applyFont="1" applyFill="1" applyBorder="1"/>
    <xf numFmtId="164" fontId="14" fillId="0" borderId="0" xfId="0" applyNumberFormat="1" applyFont="1" applyFill="1"/>
    <xf numFmtId="166" fontId="3" fillId="0" borderId="2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vertical="top"/>
    </xf>
    <xf numFmtId="166" fontId="3" fillId="0" borderId="1" xfId="1" applyNumberFormat="1" applyFont="1" applyFill="1" applyBorder="1" applyAlignment="1">
      <alignment vertical="top"/>
    </xf>
    <xf numFmtId="166" fontId="6" fillId="0" borderId="0" xfId="3" applyNumberFormat="1" applyFont="1" applyFill="1" applyBorder="1"/>
    <xf numFmtId="0" fontId="6" fillId="0" borderId="0" xfId="5" applyFont="1" applyFill="1" applyAlignment="1"/>
    <xf numFmtId="0" fontId="6" fillId="2" borderId="0" xfId="5" applyFont="1" applyFill="1"/>
    <xf numFmtId="166" fontId="6" fillId="2" borderId="0" xfId="5" applyNumberFormat="1" applyFont="1" applyFill="1"/>
    <xf numFmtId="164" fontId="6" fillId="2" borderId="0" xfId="2" applyFont="1" applyFill="1" applyBorder="1"/>
    <xf numFmtId="0" fontId="6" fillId="0" borderId="0" xfId="5" applyFont="1" applyFill="1" applyBorder="1"/>
    <xf numFmtId="0" fontId="6" fillId="0" borderId="0" xfId="5" applyFont="1" applyFill="1"/>
    <xf numFmtId="164" fontId="6" fillId="0" borderId="0" xfId="2" applyFont="1" applyFill="1" applyBorder="1"/>
    <xf numFmtId="164" fontId="6" fillId="2" borderId="0" xfId="5" applyNumberFormat="1" applyFont="1" applyFill="1"/>
    <xf numFmtId="43" fontId="13" fillId="0" borderId="0" xfId="8" applyFont="1" applyFill="1" applyAlignment="1">
      <alignment horizontal="center"/>
    </xf>
    <xf numFmtId="166" fontId="13" fillId="0" borderId="2" xfId="8" applyNumberFormat="1" applyFont="1" applyFill="1" applyBorder="1" applyAlignment="1">
      <alignment horizontal="center"/>
    </xf>
    <xf numFmtId="43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3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166" fontId="6" fillId="0" borderId="2" xfId="6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43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43" fontId="3" fillId="0" borderId="0" xfId="5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43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2" xfId="0" applyNumberFormat="1" applyFont="1" applyFill="1" applyBorder="1" applyAlignment="1">
      <alignment horizontal="center"/>
    </xf>
  </cellXfs>
  <cellStyles count="16">
    <cellStyle name="Comma" xfId="1" builtinId="3"/>
    <cellStyle name="Comma 2" xfId="2" xr:uid="{00000000-0005-0000-0000-000001000000}"/>
    <cellStyle name="Comma 2 2" xfId="13" xr:uid="{80241979-9D3A-4487-9B3E-D7CAEEF56A4E}"/>
    <cellStyle name="Comma 3" xfId="3" xr:uid="{00000000-0005-0000-0000-000002000000}"/>
    <cellStyle name="Comma 3 2" xfId="14" xr:uid="{98A6B204-FD41-4CD5-B735-78F4B1E5B9C7}"/>
    <cellStyle name="Normal" xfId="0" builtinId="0"/>
    <cellStyle name="Normal 2" xfId="4" xr:uid="{00000000-0005-0000-0000-000004000000}"/>
    <cellStyle name="Normal 2 2" xfId="15" xr:uid="{B5AAAFBA-686E-4AF3-AB40-9791F0AB341F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CC"/>
  </sheetPr>
  <dimension ref="A1:X91"/>
  <sheetViews>
    <sheetView view="pageBreakPreview" topLeftCell="A66" zoomScale="70" zoomScaleSheetLayoutView="70" workbookViewId="0">
      <selection activeCell="I51" sqref="I51"/>
    </sheetView>
  </sheetViews>
  <sheetFormatPr defaultColWidth="9.1796875" defaultRowHeight="22.5"/>
  <cols>
    <col min="1" max="1" width="3" style="86" customWidth="1"/>
    <col min="2" max="2" width="1.81640625" style="86" customWidth="1"/>
    <col min="3" max="3" width="3" style="86" customWidth="1"/>
    <col min="4" max="4" width="22.453125" style="86" customWidth="1"/>
    <col min="5" max="5" width="20.54296875" style="86" customWidth="1"/>
    <col min="6" max="6" width="1.453125" style="86" customWidth="1"/>
    <col min="7" max="7" width="9.54296875" style="104" customWidth="1"/>
    <col min="8" max="8" width="1.453125" style="104" customWidth="1"/>
    <col min="9" max="9" width="17.54296875" style="105" customWidth="1"/>
    <col min="10" max="10" width="1.54296875" style="106" customWidth="1"/>
    <col min="11" max="11" width="16.36328125" style="107" customWidth="1"/>
    <col min="12" max="12" width="1.453125" style="106" customWidth="1"/>
    <col min="13" max="13" width="15.81640625" style="105" customWidth="1"/>
    <col min="14" max="14" width="2.1796875" style="106" customWidth="1"/>
    <col min="15" max="15" width="16.54296875" style="107" customWidth="1"/>
    <col min="16" max="16" width="12.81640625" style="86" bestFit="1" customWidth="1"/>
    <col min="17" max="17" width="12.453125" style="86" bestFit="1" customWidth="1"/>
    <col min="18" max="19" width="11.453125" style="86" bestFit="1" customWidth="1"/>
    <col min="20" max="20" width="9.1796875" style="86"/>
    <col min="21" max="21" width="12.81640625" style="86" bestFit="1" customWidth="1"/>
    <col min="22" max="22" width="11.453125" style="86" bestFit="1" customWidth="1"/>
    <col min="23" max="23" width="9.1796875" style="86"/>
    <col min="24" max="24" width="11" style="86" bestFit="1" customWidth="1"/>
    <col min="25" max="16384" width="9.1796875" style="86"/>
  </cols>
  <sheetData>
    <row r="1" spans="1:24" ht="26.25" customHeight="1">
      <c r="A1" s="250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84"/>
      <c r="Q1" s="84"/>
      <c r="R1" s="84"/>
      <c r="S1" s="84"/>
      <c r="T1" s="84"/>
      <c r="U1" s="84"/>
      <c r="V1" s="84"/>
      <c r="W1" s="84"/>
      <c r="X1" s="84"/>
    </row>
    <row r="2" spans="1:24">
      <c r="A2" s="250" t="s">
        <v>1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84"/>
      <c r="Q2" s="84"/>
      <c r="R2" s="84"/>
      <c r="S2" s="84"/>
      <c r="T2" s="84"/>
      <c r="U2" s="84"/>
      <c r="V2" s="84"/>
      <c r="W2" s="84"/>
      <c r="X2" s="84"/>
    </row>
    <row r="3" spans="1:24">
      <c r="A3" s="250" t="s">
        <v>185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84"/>
      <c r="Q3" s="84"/>
      <c r="R3" s="84"/>
      <c r="S3" s="84"/>
      <c r="T3" s="84"/>
      <c r="U3" s="84"/>
      <c r="V3" s="84"/>
      <c r="W3" s="84"/>
      <c r="X3" s="84"/>
    </row>
    <row r="4" spans="1:24">
      <c r="A4" s="151"/>
      <c r="B4" s="151"/>
      <c r="C4" s="151"/>
      <c r="D4" s="151"/>
      <c r="E4" s="151"/>
      <c r="F4" s="151"/>
      <c r="G4" s="172"/>
      <c r="H4" s="151"/>
      <c r="I4" s="87"/>
      <c r="J4" s="187"/>
      <c r="K4" s="88"/>
      <c r="L4" s="187"/>
      <c r="M4" s="87"/>
      <c r="N4" s="151"/>
      <c r="O4" s="120" t="s">
        <v>183</v>
      </c>
      <c r="P4" s="84"/>
      <c r="Q4" s="84"/>
      <c r="R4" s="84"/>
      <c r="S4" s="84"/>
      <c r="T4" s="84"/>
      <c r="U4" s="84"/>
      <c r="V4" s="84"/>
      <c r="W4" s="84"/>
      <c r="X4" s="84"/>
    </row>
    <row r="5" spans="1:24" ht="23.25" customHeight="1">
      <c r="A5" s="89"/>
      <c r="B5" s="89"/>
      <c r="C5" s="89"/>
      <c r="D5" s="89"/>
      <c r="E5" s="90"/>
      <c r="F5" s="90"/>
      <c r="G5" s="90"/>
      <c r="H5" s="90"/>
      <c r="I5" s="251" t="s">
        <v>2</v>
      </c>
      <c r="J5" s="251"/>
      <c r="K5" s="251"/>
      <c r="L5" s="188"/>
      <c r="M5" s="251" t="s">
        <v>3</v>
      </c>
      <c r="N5" s="251"/>
      <c r="O5" s="251"/>
      <c r="P5" s="84"/>
      <c r="Q5" s="84"/>
      <c r="R5" s="84"/>
      <c r="S5" s="84"/>
      <c r="T5" s="84"/>
      <c r="U5" s="84"/>
      <c r="V5" s="84"/>
      <c r="W5" s="84"/>
      <c r="X5" s="84"/>
    </row>
    <row r="6" spans="1:24" s="98" customFormat="1">
      <c r="A6" s="91"/>
      <c r="B6" s="91"/>
      <c r="C6" s="91"/>
      <c r="D6" s="91"/>
      <c r="E6" s="91"/>
      <c r="F6" s="91"/>
      <c r="G6" s="92" t="s">
        <v>4</v>
      </c>
      <c r="H6" s="93"/>
      <c r="I6" s="96" t="s">
        <v>182</v>
      </c>
      <c r="J6" s="95"/>
      <c r="K6" s="96" t="s">
        <v>154</v>
      </c>
      <c r="L6" s="95"/>
      <c r="M6" s="96" t="s">
        <v>182</v>
      </c>
      <c r="N6" s="95"/>
      <c r="O6" s="96" t="s">
        <v>154</v>
      </c>
      <c r="P6" s="97"/>
      <c r="Q6" s="97"/>
      <c r="R6" s="97"/>
      <c r="S6" s="97"/>
      <c r="T6" s="97"/>
      <c r="U6" s="97"/>
      <c r="V6" s="97"/>
      <c r="W6" s="97"/>
      <c r="X6" s="97"/>
    </row>
    <row r="7" spans="1:24">
      <c r="A7" s="103" t="s">
        <v>7</v>
      </c>
      <c r="E7" s="84"/>
      <c r="N7" s="101"/>
      <c r="O7" s="100"/>
      <c r="P7" s="152"/>
      <c r="Q7" s="152"/>
      <c r="R7" s="152"/>
      <c r="S7" s="152"/>
      <c r="T7" s="152"/>
      <c r="U7" s="152"/>
      <c r="V7" s="152"/>
      <c r="W7" s="84"/>
      <c r="X7" s="84"/>
    </row>
    <row r="8" spans="1:24">
      <c r="B8" s="103" t="s">
        <v>8</v>
      </c>
      <c r="E8" s="84"/>
      <c r="J8" s="108"/>
      <c r="L8" s="108"/>
      <c r="N8" s="108"/>
      <c r="P8" s="117"/>
      <c r="Q8" s="84"/>
      <c r="R8" s="85"/>
      <c r="S8" s="117"/>
      <c r="T8" s="117"/>
      <c r="U8" s="117"/>
      <c r="V8" s="84"/>
      <c r="W8" s="84"/>
      <c r="X8" s="84"/>
    </row>
    <row r="9" spans="1:24" ht="24" customHeight="1">
      <c r="C9" s="86" t="s">
        <v>9</v>
      </c>
      <c r="E9" s="84"/>
      <c r="G9" s="180">
        <v>7</v>
      </c>
      <c r="H9" s="180"/>
      <c r="I9" s="193">
        <v>174707299.19999999</v>
      </c>
      <c r="J9" s="193"/>
      <c r="K9" s="193">
        <v>54522195.230000004</v>
      </c>
      <c r="L9" s="193"/>
      <c r="M9" s="193">
        <v>73875968.629999995</v>
      </c>
      <c r="N9" s="193"/>
      <c r="O9" s="193">
        <v>24526754.210000001</v>
      </c>
      <c r="P9" s="109"/>
      <c r="Q9" s="110"/>
      <c r="R9" s="109"/>
      <c r="S9" s="85"/>
      <c r="T9" s="84"/>
      <c r="U9" s="84"/>
      <c r="V9" s="110"/>
      <c r="W9" s="84"/>
      <c r="X9" s="84"/>
    </row>
    <row r="10" spans="1:24" ht="24" hidden="1" customHeight="1">
      <c r="C10" s="86" t="s">
        <v>155</v>
      </c>
      <c r="E10" s="84"/>
      <c r="G10" s="180"/>
      <c r="H10" s="180"/>
      <c r="I10" s="193"/>
      <c r="J10" s="193"/>
      <c r="K10" s="193">
        <v>0</v>
      </c>
      <c r="L10" s="193"/>
      <c r="M10" s="193">
        <v>0</v>
      </c>
      <c r="N10" s="193"/>
      <c r="O10" s="193">
        <v>0</v>
      </c>
      <c r="P10" s="109"/>
      <c r="Q10" s="110"/>
      <c r="R10" s="109"/>
      <c r="S10" s="110"/>
      <c r="T10" s="84"/>
      <c r="U10" s="84"/>
      <c r="V10" s="110"/>
      <c r="W10" s="84"/>
      <c r="X10" s="84"/>
    </row>
    <row r="11" spans="1:24" ht="24" customHeight="1">
      <c r="C11" s="98" t="s">
        <v>100</v>
      </c>
      <c r="E11" s="84"/>
      <c r="G11" s="180">
        <v>8</v>
      </c>
      <c r="H11" s="180"/>
      <c r="I11" s="193">
        <v>964786549.70999992</v>
      </c>
      <c r="J11" s="193"/>
      <c r="K11" s="193">
        <v>342512099.83000004</v>
      </c>
      <c r="L11" s="193"/>
      <c r="M11" s="193">
        <v>771596921.38999987</v>
      </c>
      <c r="N11" s="193"/>
      <c r="O11" s="110">
        <v>339763709.59000003</v>
      </c>
      <c r="P11" s="109"/>
      <c r="Q11" s="110"/>
      <c r="R11" s="109"/>
      <c r="S11" s="85"/>
      <c r="T11" s="84"/>
      <c r="U11" s="84"/>
      <c r="V11" s="110"/>
      <c r="W11" s="84"/>
      <c r="X11" s="84"/>
    </row>
    <row r="12" spans="1:24" ht="24" customHeight="1">
      <c r="C12" s="86" t="s">
        <v>11</v>
      </c>
      <c r="E12" s="84"/>
      <c r="G12" s="180">
        <v>30.3</v>
      </c>
      <c r="H12" s="180"/>
      <c r="I12" s="194">
        <v>0</v>
      </c>
      <c r="J12" s="193"/>
      <c r="K12" s="194">
        <v>0</v>
      </c>
      <c r="L12" s="193"/>
      <c r="M12" s="194">
        <v>34220000</v>
      </c>
      <c r="N12" s="193"/>
      <c r="O12" s="194">
        <v>70000000</v>
      </c>
      <c r="P12" s="109"/>
      <c r="Q12" s="110"/>
      <c r="R12" s="109"/>
      <c r="S12" s="85"/>
      <c r="T12" s="84"/>
      <c r="U12" s="84"/>
      <c r="V12" s="110"/>
      <c r="W12" s="84"/>
      <c r="X12" s="84"/>
    </row>
    <row r="13" spans="1:24" ht="24" customHeight="1">
      <c r="C13" s="86" t="s">
        <v>10</v>
      </c>
      <c r="E13" s="84"/>
      <c r="G13" s="180">
        <v>9</v>
      </c>
      <c r="H13" s="180"/>
      <c r="I13" s="194">
        <v>59919340.900000006</v>
      </c>
      <c r="J13" s="193"/>
      <c r="K13" s="194">
        <v>36043212.029999994</v>
      </c>
      <c r="L13" s="193"/>
      <c r="M13" s="193">
        <v>48760748.300000004</v>
      </c>
      <c r="N13" s="193"/>
      <c r="O13" s="194">
        <v>29244741.139999997</v>
      </c>
      <c r="P13" s="109"/>
      <c r="Q13" s="110"/>
      <c r="R13" s="109"/>
      <c r="S13" s="85"/>
      <c r="T13" s="84"/>
      <c r="U13" s="84"/>
      <c r="V13" s="110"/>
      <c r="W13" s="84"/>
      <c r="X13" s="84"/>
    </row>
    <row r="14" spans="1:24" ht="24" customHeight="1">
      <c r="C14" s="86" t="s">
        <v>12</v>
      </c>
      <c r="E14" s="84"/>
      <c r="G14" s="180"/>
      <c r="I14" s="195">
        <v>3952711.1799999997</v>
      </c>
      <c r="J14" s="193"/>
      <c r="K14" s="195">
        <v>3632126.04</v>
      </c>
      <c r="L14" s="195"/>
      <c r="M14" s="195">
        <v>2025298.74</v>
      </c>
      <c r="N14" s="195"/>
      <c r="O14" s="194">
        <v>2766481.41</v>
      </c>
      <c r="P14" s="109"/>
      <c r="Q14" s="110"/>
      <c r="R14" s="109"/>
      <c r="S14" s="85"/>
      <c r="T14" s="84"/>
      <c r="U14" s="84"/>
      <c r="V14" s="110"/>
      <c r="W14" s="84"/>
      <c r="X14" s="84"/>
    </row>
    <row r="15" spans="1:24" ht="25.5" customHeight="1">
      <c r="C15" s="103" t="s">
        <v>13</v>
      </c>
      <c r="I15" s="196">
        <f>SUM(I9:I14)</f>
        <v>1203365900.99</v>
      </c>
      <c r="J15" s="193"/>
      <c r="K15" s="196">
        <f>SUM(K9:K14)</f>
        <v>436709633.13000005</v>
      </c>
      <c r="L15" s="197"/>
      <c r="M15" s="196">
        <f>SUM(M9:M14)</f>
        <v>930478937.05999982</v>
      </c>
      <c r="N15" s="197"/>
      <c r="O15" s="196">
        <f>SUM(O9:O14)</f>
        <v>466301686.35000002</v>
      </c>
      <c r="P15" s="109"/>
      <c r="Q15" s="110"/>
      <c r="R15" s="84"/>
      <c r="S15" s="85"/>
      <c r="T15" s="84"/>
      <c r="U15" s="84"/>
      <c r="V15" s="84"/>
      <c r="W15" s="84"/>
      <c r="X15" s="84"/>
    </row>
    <row r="16" spans="1:24" ht="25.5" customHeight="1">
      <c r="B16" s="103" t="s">
        <v>14</v>
      </c>
      <c r="D16" s="103"/>
      <c r="I16" s="197"/>
      <c r="J16" s="193"/>
      <c r="K16" s="197"/>
      <c r="L16" s="197"/>
      <c r="M16" s="197"/>
      <c r="N16" s="197"/>
      <c r="O16" s="197"/>
      <c r="P16" s="109"/>
      <c r="Q16" s="110"/>
      <c r="R16" s="84"/>
      <c r="S16" s="85"/>
      <c r="T16" s="84"/>
      <c r="U16" s="84"/>
      <c r="V16" s="84"/>
      <c r="W16" s="84"/>
      <c r="X16" s="84"/>
    </row>
    <row r="17" spans="2:24" ht="24" customHeight="1">
      <c r="C17" s="86" t="s">
        <v>163</v>
      </c>
      <c r="G17" s="180"/>
      <c r="H17" s="180"/>
      <c r="I17" s="194">
        <v>8534359.8000000007</v>
      </c>
      <c r="J17" s="194"/>
      <c r="K17" s="194">
        <v>3791056.22</v>
      </c>
      <c r="L17" s="193"/>
      <c r="M17" s="194">
        <v>0</v>
      </c>
      <c r="N17" s="193"/>
      <c r="O17" s="194">
        <v>0</v>
      </c>
      <c r="P17" s="109"/>
      <c r="Q17" s="110"/>
      <c r="R17" s="109"/>
      <c r="S17" s="85"/>
      <c r="T17" s="84"/>
      <c r="U17" s="84"/>
      <c r="V17" s="110"/>
      <c r="W17" s="84"/>
      <c r="X17" s="84"/>
    </row>
    <row r="18" spans="2:24" ht="24" customHeight="1">
      <c r="C18" s="86" t="s">
        <v>148</v>
      </c>
      <c r="G18" s="180">
        <v>10</v>
      </c>
      <c r="H18" s="180"/>
      <c r="I18" s="194">
        <v>565500000</v>
      </c>
      <c r="J18" s="194"/>
      <c r="K18" s="112">
        <v>10000000</v>
      </c>
      <c r="L18" s="193"/>
      <c r="M18" s="194">
        <v>565500000</v>
      </c>
      <c r="N18" s="193"/>
      <c r="O18" s="194">
        <v>10000000</v>
      </c>
      <c r="P18" s="109"/>
      <c r="Q18" s="110"/>
      <c r="R18" s="109"/>
      <c r="S18" s="85"/>
      <c r="T18" s="84"/>
      <c r="U18" s="84"/>
      <c r="V18" s="110"/>
      <c r="W18" s="84"/>
      <c r="X18" s="84"/>
    </row>
    <row r="19" spans="2:24" ht="23.5" customHeight="1">
      <c r="C19" s="86" t="s">
        <v>15</v>
      </c>
      <c r="G19" s="180">
        <v>11</v>
      </c>
      <c r="H19" s="180"/>
      <c r="I19" s="194">
        <v>0</v>
      </c>
      <c r="J19" s="194"/>
      <c r="K19" s="194">
        <v>0</v>
      </c>
      <c r="L19" s="193"/>
      <c r="M19" s="194">
        <v>669432660</v>
      </c>
      <c r="N19" s="193"/>
      <c r="O19" s="194">
        <v>669432660</v>
      </c>
      <c r="P19" s="109"/>
      <c r="Q19" s="110"/>
      <c r="R19" s="109"/>
      <c r="S19" s="85"/>
      <c r="T19" s="84"/>
      <c r="U19" s="84"/>
      <c r="V19" s="110"/>
      <c r="W19" s="84"/>
      <c r="X19" s="84"/>
    </row>
    <row r="20" spans="2:24" ht="24" customHeight="1">
      <c r="C20" s="86" t="s">
        <v>16</v>
      </c>
      <c r="G20" s="180">
        <v>12</v>
      </c>
      <c r="H20" s="180"/>
      <c r="I20" s="194">
        <v>1427784009.26</v>
      </c>
      <c r="J20" s="194"/>
      <c r="K20" s="194">
        <v>1272266182.21</v>
      </c>
      <c r="L20" s="193"/>
      <c r="M20" s="194">
        <v>1020131602.8500001</v>
      </c>
      <c r="N20" s="193"/>
      <c r="O20" s="194">
        <v>895087046.64000034</v>
      </c>
      <c r="P20" s="109"/>
      <c r="Q20" s="110"/>
      <c r="R20" s="109"/>
      <c r="S20" s="85"/>
      <c r="T20" s="84"/>
      <c r="U20" s="110"/>
      <c r="V20" s="110"/>
      <c r="W20" s="84"/>
      <c r="X20" s="84"/>
    </row>
    <row r="21" spans="2:24" ht="24" customHeight="1">
      <c r="C21" s="86" t="s">
        <v>145</v>
      </c>
      <c r="G21" s="180"/>
      <c r="H21" s="180"/>
      <c r="I21" s="194">
        <v>294446.95999999967</v>
      </c>
      <c r="J21" s="194"/>
      <c r="K21" s="194">
        <v>817029.59</v>
      </c>
      <c r="L21" s="193"/>
      <c r="M21" s="194">
        <v>71778.819999999992</v>
      </c>
      <c r="N21" s="193"/>
      <c r="O21" s="194">
        <v>119631.45999999999</v>
      </c>
      <c r="P21" s="109"/>
      <c r="Q21" s="110"/>
      <c r="R21" s="109"/>
      <c r="S21" s="85"/>
      <c r="T21" s="84"/>
      <c r="U21" s="85"/>
      <c r="V21" s="110"/>
      <c r="W21" s="84"/>
      <c r="X21" s="84"/>
    </row>
    <row r="22" spans="2:24" ht="24" customHeight="1">
      <c r="C22" s="86" t="s">
        <v>17</v>
      </c>
      <c r="G22" s="180">
        <v>13</v>
      </c>
      <c r="H22" s="180"/>
      <c r="I22" s="194">
        <v>87802508.739999995</v>
      </c>
      <c r="J22" s="194"/>
      <c r="K22" s="194">
        <v>87802508.739999995</v>
      </c>
      <c r="L22" s="193"/>
      <c r="M22" s="194">
        <v>0</v>
      </c>
      <c r="N22" s="193"/>
      <c r="O22" s="194">
        <v>0</v>
      </c>
      <c r="P22" s="109"/>
      <c r="Q22" s="110"/>
      <c r="R22" s="109"/>
      <c r="S22" s="85"/>
      <c r="T22" s="84"/>
      <c r="U22" s="110"/>
      <c r="V22" s="110"/>
      <c r="W22" s="84"/>
      <c r="X22" s="84"/>
    </row>
    <row r="23" spans="2:24" ht="24" customHeight="1">
      <c r="C23" s="98" t="s">
        <v>158</v>
      </c>
      <c r="G23" s="180">
        <v>14</v>
      </c>
      <c r="H23" s="180"/>
      <c r="I23" s="194">
        <v>8941152.4800000004</v>
      </c>
      <c r="J23" s="194"/>
      <c r="K23" s="194">
        <v>9114003.1000000015</v>
      </c>
      <c r="L23" s="193"/>
      <c r="M23" s="194">
        <v>7364717.2800000012</v>
      </c>
      <c r="N23" s="193"/>
      <c r="O23" s="194">
        <v>8736065.4600000009</v>
      </c>
      <c r="P23" s="109"/>
      <c r="Q23" s="110"/>
      <c r="R23" s="109"/>
      <c r="S23" s="85"/>
      <c r="T23" s="84"/>
      <c r="U23" s="110"/>
      <c r="V23" s="110"/>
      <c r="W23" s="84"/>
      <c r="X23" s="84"/>
    </row>
    <row r="24" spans="2:24" ht="24" customHeight="1">
      <c r="C24" s="86" t="s">
        <v>18</v>
      </c>
      <c r="G24" s="180">
        <v>15</v>
      </c>
      <c r="H24" s="180"/>
      <c r="I24" s="194">
        <v>48655175.789999999</v>
      </c>
      <c r="J24" s="194"/>
      <c r="K24" s="194">
        <v>57741702.620000005</v>
      </c>
      <c r="L24" s="193"/>
      <c r="M24" s="194">
        <v>40443274.990000002</v>
      </c>
      <c r="N24" s="193"/>
      <c r="O24" s="194">
        <v>48347851.5</v>
      </c>
      <c r="P24" s="109"/>
      <c r="Q24" s="110"/>
      <c r="R24" s="109"/>
      <c r="S24" s="85"/>
      <c r="T24" s="84"/>
      <c r="U24" s="84"/>
      <c r="V24" s="110"/>
      <c r="W24" s="84"/>
      <c r="X24" s="84"/>
    </row>
    <row r="25" spans="2:24" ht="24" customHeight="1">
      <c r="C25" s="86" t="s">
        <v>19</v>
      </c>
      <c r="I25" s="195">
        <v>1491718.07</v>
      </c>
      <c r="J25" s="194"/>
      <c r="K25" s="195">
        <v>21092914.329999998</v>
      </c>
      <c r="L25" s="193"/>
      <c r="M25" s="195">
        <v>1089697</v>
      </c>
      <c r="N25" s="193"/>
      <c r="O25" s="195">
        <v>761235</v>
      </c>
      <c r="P25" s="109"/>
      <c r="Q25" s="110"/>
      <c r="R25" s="109"/>
      <c r="S25" s="85"/>
      <c r="T25" s="84"/>
      <c r="U25" s="84"/>
      <c r="V25" s="110"/>
      <c r="W25" s="84"/>
      <c r="X25" s="84"/>
    </row>
    <row r="26" spans="2:24" ht="24" customHeight="1">
      <c r="C26" s="103" t="s">
        <v>20</v>
      </c>
      <c r="I26" s="196">
        <f>SUM(I17:I25)</f>
        <v>2149003371.1000004</v>
      </c>
      <c r="J26" s="194"/>
      <c r="K26" s="196">
        <f>SUM(K17:K25)</f>
        <v>1462625396.8099999</v>
      </c>
      <c r="L26" s="193"/>
      <c r="M26" s="196">
        <f>SUM(M17:M25)</f>
        <v>2304033730.9400005</v>
      </c>
      <c r="N26" s="193"/>
      <c r="O26" s="196">
        <f>SUM(O17:O25)</f>
        <v>1632484490.0600004</v>
      </c>
      <c r="P26" s="109"/>
      <c r="Q26" s="110"/>
      <c r="R26" s="84"/>
      <c r="S26" s="85"/>
      <c r="T26" s="84"/>
      <c r="U26" s="84"/>
      <c r="V26" s="84"/>
      <c r="W26" s="84"/>
      <c r="X26" s="84"/>
    </row>
    <row r="27" spans="2:24" ht="25.5" customHeight="1" thickBot="1">
      <c r="B27" s="103" t="s">
        <v>21</v>
      </c>
      <c r="I27" s="198">
        <f>+I15+I26</f>
        <v>3352369272.0900002</v>
      </c>
      <c r="J27" s="194"/>
      <c r="K27" s="198">
        <f>+K15+K26</f>
        <v>1899335029.9400001</v>
      </c>
      <c r="L27" s="197"/>
      <c r="M27" s="198">
        <f>+M15+M26</f>
        <v>3234512668.0000005</v>
      </c>
      <c r="N27" s="197"/>
      <c r="O27" s="198">
        <f>+O15+O26</f>
        <v>2098786176.4100003</v>
      </c>
      <c r="P27" s="109"/>
      <c r="Q27" s="110"/>
      <c r="R27" s="84"/>
      <c r="S27" s="85"/>
      <c r="T27" s="84"/>
      <c r="U27" s="84"/>
      <c r="V27" s="84"/>
      <c r="W27" s="84"/>
      <c r="X27" s="84"/>
    </row>
    <row r="28" spans="2:24" ht="23" thickTop="1">
      <c r="I28" s="199"/>
      <c r="J28" s="194"/>
      <c r="K28" s="199"/>
      <c r="L28" s="199"/>
      <c r="M28" s="199"/>
      <c r="N28" s="199"/>
      <c r="O28" s="199"/>
      <c r="P28" s="109"/>
      <c r="Q28" s="110"/>
      <c r="R28" s="84"/>
      <c r="S28" s="85"/>
      <c r="T28" s="84"/>
      <c r="U28" s="84"/>
      <c r="V28" s="84"/>
      <c r="W28" s="84"/>
      <c r="X28" s="84"/>
    </row>
    <row r="29" spans="2:24" ht="23">
      <c r="I29" s="193"/>
      <c r="J29" s="193"/>
      <c r="K29" s="193"/>
      <c r="L29" s="193"/>
      <c r="M29" s="193"/>
      <c r="N29" s="193"/>
      <c r="O29" s="193"/>
      <c r="P29" s="109"/>
      <c r="Q29" s="110"/>
      <c r="R29" s="153"/>
      <c r="S29" s="85"/>
      <c r="T29" s="84"/>
      <c r="U29" s="84"/>
      <c r="V29" s="84"/>
      <c r="W29" s="84"/>
      <c r="X29" s="84"/>
    </row>
    <row r="30" spans="2:24" ht="23">
      <c r="I30" s="193"/>
      <c r="J30" s="193"/>
      <c r="K30" s="193"/>
      <c r="L30" s="193"/>
      <c r="M30" s="193"/>
      <c r="N30" s="193"/>
      <c r="O30" s="193"/>
      <c r="P30" s="109"/>
      <c r="Q30" s="110"/>
      <c r="R30" s="153"/>
      <c r="S30" s="85"/>
      <c r="T30" s="154"/>
      <c r="U30" s="118"/>
      <c r="V30" s="84"/>
    </row>
    <row r="31" spans="2:24" ht="23">
      <c r="I31" s="193"/>
      <c r="J31" s="193"/>
      <c r="K31" s="193"/>
      <c r="L31" s="193"/>
      <c r="M31" s="193"/>
      <c r="N31" s="193"/>
      <c r="O31" s="193"/>
      <c r="P31" s="109"/>
      <c r="Q31" s="110"/>
      <c r="R31" s="155"/>
      <c r="S31" s="85"/>
      <c r="T31" s="84"/>
      <c r="U31" s="84"/>
      <c r="V31" s="84"/>
    </row>
    <row r="32" spans="2:24" ht="23">
      <c r="I32" s="193"/>
      <c r="J32" s="193"/>
      <c r="K32" s="193"/>
      <c r="L32" s="193"/>
      <c r="M32" s="193"/>
      <c r="N32" s="193"/>
      <c r="O32" s="193"/>
      <c r="P32" s="109"/>
      <c r="Q32" s="110"/>
      <c r="R32" s="153"/>
      <c r="S32" s="85"/>
      <c r="T32" s="84"/>
      <c r="U32" s="84"/>
      <c r="V32" s="84"/>
    </row>
    <row r="33" spans="1:24">
      <c r="I33" s="193"/>
      <c r="J33" s="193"/>
      <c r="K33" s="193"/>
      <c r="L33" s="193"/>
      <c r="M33" s="193"/>
      <c r="N33" s="193"/>
      <c r="O33" s="193"/>
      <c r="P33" s="109"/>
      <c r="Q33" s="110"/>
      <c r="R33" s="84"/>
      <c r="S33" s="85"/>
      <c r="T33" s="84"/>
      <c r="U33" s="84"/>
      <c r="V33" s="84"/>
    </row>
    <row r="34" spans="1:24" ht="23">
      <c r="I34" s="193"/>
      <c r="J34" s="193"/>
      <c r="K34" s="193"/>
      <c r="L34" s="193"/>
      <c r="M34" s="193"/>
      <c r="N34" s="193"/>
      <c r="O34" s="193"/>
      <c r="P34" s="109"/>
      <c r="Q34" s="110"/>
      <c r="R34" s="153"/>
      <c r="S34" s="85"/>
      <c r="T34" s="84"/>
      <c r="U34" s="84"/>
      <c r="V34" s="84"/>
    </row>
    <row r="35" spans="1:24">
      <c r="I35" s="193"/>
      <c r="J35" s="193"/>
      <c r="K35" s="193"/>
      <c r="L35" s="193"/>
      <c r="M35" s="193"/>
      <c r="N35" s="193"/>
      <c r="O35" s="193"/>
      <c r="P35" s="109"/>
      <c r="Q35" s="110"/>
      <c r="R35" s="84"/>
      <c r="S35" s="85"/>
      <c r="T35" s="84"/>
      <c r="U35" s="84"/>
      <c r="V35" s="84"/>
    </row>
    <row r="36" spans="1:24">
      <c r="I36" s="193"/>
      <c r="J36" s="193"/>
      <c r="K36" s="193"/>
      <c r="L36" s="193"/>
      <c r="M36" s="193"/>
      <c r="N36" s="193"/>
      <c r="O36" s="193"/>
      <c r="P36" s="109"/>
      <c r="Q36" s="110"/>
      <c r="R36" s="84"/>
      <c r="S36" s="85"/>
      <c r="T36" s="84"/>
      <c r="U36" s="84"/>
      <c r="V36" s="84"/>
    </row>
    <row r="37" spans="1:24">
      <c r="I37" s="193"/>
      <c r="J37" s="193"/>
      <c r="K37" s="193"/>
      <c r="L37" s="193"/>
      <c r="M37" s="193"/>
      <c r="N37" s="193"/>
      <c r="O37" s="193"/>
      <c r="P37" s="109"/>
      <c r="Q37" s="110"/>
      <c r="R37" s="84"/>
      <c r="S37" s="85"/>
      <c r="T37" s="84"/>
      <c r="U37" s="84"/>
      <c r="V37" s="84"/>
    </row>
    <row r="38" spans="1:24">
      <c r="I38" s="193"/>
      <c r="J38" s="193"/>
      <c r="K38" s="193"/>
      <c r="L38" s="193"/>
      <c r="M38" s="193"/>
      <c r="N38" s="193"/>
      <c r="O38" s="193"/>
      <c r="P38" s="109"/>
      <c r="Q38" s="110"/>
      <c r="R38" s="84"/>
      <c r="S38" s="85"/>
      <c r="T38" s="84"/>
      <c r="U38" s="84"/>
      <c r="V38" s="84"/>
    </row>
    <row r="39" spans="1:24">
      <c r="I39" s="193"/>
      <c r="J39" s="193"/>
      <c r="K39" s="193"/>
      <c r="L39" s="193"/>
      <c r="M39" s="193"/>
      <c r="N39" s="193"/>
      <c r="O39" s="193"/>
      <c r="P39" s="109"/>
      <c r="Q39" s="110"/>
      <c r="R39" s="84"/>
      <c r="S39" s="85"/>
      <c r="T39" s="84"/>
      <c r="U39" s="84"/>
      <c r="V39" s="84"/>
    </row>
    <row r="40" spans="1:24">
      <c r="I40" s="193"/>
      <c r="J40" s="193"/>
      <c r="K40" s="193"/>
      <c r="L40" s="193"/>
      <c r="M40" s="193"/>
      <c r="N40" s="193"/>
      <c r="O40" s="193"/>
      <c r="P40" s="109"/>
      <c r="Q40" s="110"/>
      <c r="R40" s="84"/>
      <c r="S40" s="85"/>
      <c r="T40" s="84"/>
      <c r="U40" s="84"/>
      <c r="V40" s="84"/>
    </row>
    <row r="41" spans="1:24" ht="24.75" customHeight="1">
      <c r="A41" s="103" t="s">
        <v>22</v>
      </c>
      <c r="I41" s="193"/>
      <c r="J41" s="193"/>
      <c r="K41" s="193"/>
      <c r="L41" s="193"/>
      <c r="M41" s="193"/>
      <c r="N41" s="193"/>
      <c r="O41" s="193"/>
      <c r="P41" s="109"/>
      <c r="Q41" s="110"/>
      <c r="R41" s="84"/>
      <c r="S41" s="85"/>
      <c r="T41" s="84"/>
      <c r="U41" s="84"/>
      <c r="V41" s="84"/>
    </row>
    <row r="42" spans="1:24" ht="24.75" customHeight="1">
      <c r="B42" s="103" t="s">
        <v>23</v>
      </c>
      <c r="I42" s="193"/>
      <c r="J42" s="193"/>
      <c r="K42" s="193"/>
      <c r="L42" s="193"/>
      <c r="M42" s="193"/>
      <c r="N42" s="193"/>
      <c r="O42" s="193"/>
      <c r="P42" s="109"/>
      <c r="Q42" s="110"/>
      <c r="R42" s="84"/>
      <c r="S42" s="85"/>
      <c r="T42" s="84"/>
      <c r="U42" s="84"/>
      <c r="V42" s="84"/>
    </row>
    <row r="43" spans="1:24" ht="24.75" customHeight="1">
      <c r="C43" s="115" t="s">
        <v>128</v>
      </c>
      <c r="D43" s="115"/>
      <c r="G43" s="180">
        <v>17</v>
      </c>
      <c r="H43" s="180"/>
      <c r="I43" s="193">
        <v>750000000</v>
      </c>
      <c r="J43" s="193"/>
      <c r="K43" s="193">
        <v>70000000</v>
      </c>
      <c r="L43" s="193"/>
      <c r="M43" s="193">
        <v>750000000</v>
      </c>
      <c r="N43" s="193"/>
      <c r="O43" s="193">
        <v>70000000</v>
      </c>
      <c r="P43" s="109"/>
      <c r="Q43" s="110"/>
      <c r="R43" s="109"/>
      <c r="S43" s="85"/>
      <c r="T43" s="84"/>
      <c r="U43" s="84"/>
      <c r="V43" s="110"/>
    </row>
    <row r="44" spans="1:24" ht="24.75" customHeight="1">
      <c r="C44" s="98" t="s">
        <v>101</v>
      </c>
      <c r="G44" s="180">
        <v>18</v>
      </c>
      <c r="H44" s="180"/>
      <c r="I44" s="193">
        <v>378234805.56999999</v>
      </c>
      <c r="J44" s="193"/>
      <c r="K44" s="193">
        <v>240954228.34</v>
      </c>
      <c r="L44" s="193"/>
      <c r="M44" s="193">
        <v>342815597.42000002</v>
      </c>
      <c r="N44" s="193"/>
      <c r="O44" s="193">
        <v>225821008.68000001</v>
      </c>
      <c r="P44" s="109"/>
      <c r="Q44" s="110"/>
      <c r="R44" s="109"/>
      <c r="S44" s="85"/>
      <c r="T44" s="110"/>
      <c r="U44" s="110"/>
      <c r="V44" s="110"/>
      <c r="X44" s="114"/>
    </row>
    <row r="45" spans="1:24" ht="23.15" customHeight="1">
      <c r="C45" s="86" t="s">
        <v>150</v>
      </c>
      <c r="G45" s="180"/>
      <c r="H45" s="180"/>
      <c r="I45" s="193">
        <v>118741.77</v>
      </c>
      <c r="J45" s="193"/>
      <c r="K45" s="193">
        <v>439970.52999999997</v>
      </c>
      <c r="L45" s="193"/>
      <c r="M45" s="193">
        <v>49270.64</v>
      </c>
      <c r="N45" s="193"/>
      <c r="O45" s="193">
        <v>47341.85</v>
      </c>
      <c r="P45" s="109"/>
      <c r="Q45" s="110"/>
      <c r="R45" s="109"/>
      <c r="S45" s="85"/>
      <c r="T45" s="84"/>
      <c r="U45" s="84"/>
      <c r="V45" s="110"/>
    </row>
    <row r="46" spans="1:24" ht="24.75" customHeight="1">
      <c r="C46" s="98" t="s">
        <v>149</v>
      </c>
      <c r="I46" s="193">
        <v>169332489.01999998</v>
      </c>
      <c r="J46" s="193"/>
      <c r="K46" s="193">
        <v>28894908.579999998</v>
      </c>
      <c r="L46" s="193"/>
      <c r="M46" s="193">
        <v>125341203.64</v>
      </c>
      <c r="N46" s="193"/>
      <c r="O46" s="193">
        <v>24507391.190000001</v>
      </c>
      <c r="P46" s="109"/>
      <c r="Q46" s="110"/>
      <c r="R46" s="109"/>
      <c r="S46" s="85"/>
      <c r="T46" s="84"/>
      <c r="U46" s="84"/>
      <c r="V46" s="110"/>
      <c r="X46" s="114"/>
    </row>
    <row r="47" spans="1:24" ht="24.75" hidden="1" customHeight="1">
      <c r="C47" s="98" t="s">
        <v>133</v>
      </c>
      <c r="I47" s="193">
        <v>0</v>
      </c>
      <c r="J47" s="193"/>
      <c r="K47" s="193">
        <v>0</v>
      </c>
      <c r="L47" s="193"/>
      <c r="M47" s="193">
        <v>0</v>
      </c>
      <c r="N47" s="193"/>
      <c r="O47" s="193">
        <v>0</v>
      </c>
      <c r="P47" s="109"/>
      <c r="Q47" s="110"/>
      <c r="R47" s="109"/>
      <c r="S47" s="85"/>
      <c r="T47" s="84"/>
      <c r="U47" s="84"/>
      <c r="V47" s="110"/>
      <c r="X47" s="114"/>
    </row>
    <row r="48" spans="1:24" ht="25.5" customHeight="1">
      <c r="C48" s="103" t="s">
        <v>24</v>
      </c>
      <c r="I48" s="196">
        <f>SUM(I43:I47)</f>
        <v>1297686036.3599999</v>
      </c>
      <c r="J48" s="193"/>
      <c r="K48" s="196">
        <f>SUM(K43:K47)</f>
        <v>340289107.44999999</v>
      </c>
      <c r="L48" s="199"/>
      <c r="M48" s="196">
        <f>SUM(M43:M47)</f>
        <v>1218206071.7000003</v>
      </c>
      <c r="N48" s="199"/>
      <c r="O48" s="196">
        <f>SUM(O43:O47)</f>
        <v>320375741.72000003</v>
      </c>
      <c r="P48" s="109"/>
      <c r="Q48" s="110"/>
      <c r="R48" s="84"/>
      <c r="S48" s="85"/>
      <c r="T48" s="84"/>
      <c r="U48" s="84"/>
      <c r="V48" s="84"/>
      <c r="X48" s="114"/>
    </row>
    <row r="49" spans="1:22" ht="25.5" customHeight="1">
      <c r="B49" s="103" t="s">
        <v>25</v>
      </c>
      <c r="D49" s="103"/>
      <c r="I49" s="197"/>
      <c r="J49" s="193"/>
      <c r="K49" s="197"/>
      <c r="L49" s="199"/>
      <c r="M49" s="197"/>
      <c r="N49" s="199"/>
      <c r="O49" s="197"/>
      <c r="P49" s="109"/>
      <c r="Q49" s="110"/>
      <c r="R49" s="84"/>
      <c r="S49" s="85"/>
      <c r="T49" s="84"/>
      <c r="U49" s="84"/>
      <c r="V49" s="84"/>
    </row>
    <row r="50" spans="1:22" ht="25.5" hidden="1" customHeight="1">
      <c r="A50" s="103"/>
      <c r="C50" s="86" t="s">
        <v>125</v>
      </c>
      <c r="G50" s="180"/>
      <c r="H50" s="180"/>
      <c r="I50" s="195">
        <v>0</v>
      </c>
      <c r="J50" s="195"/>
      <c r="K50" s="195">
        <v>0</v>
      </c>
      <c r="L50" s="193"/>
      <c r="M50" s="195">
        <v>0</v>
      </c>
      <c r="N50" s="193"/>
      <c r="O50" s="195">
        <v>0</v>
      </c>
      <c r="P50" s="109"/>
      <c r="Q50" s="110"/>
      <c r="R50" s="109"/>
      <c r="S50" s="85"/>
      <c r="T50" s="84"/>
      <c r="U50" s="84"/>
      <c r="V50" s="110"/>
    </row>
    <row r="51" spans="1:22" ht="25.5" customHeight="1">
      <c r="A51" s="103"/>
      <c r="C51" s="86" t="s">
        <v>151</v>
      </c>
      <c r="G51" s="180"/>
      <c r="H51" s="180"/>
      <c r="I51" s="195">
        <v>189045.65999999997</v>
      </c>
      <c r="J51" s="195"/>
      <c r="K51" s="195">
        <v>454660.71</v>
      </c>
      <c r="L51" s="193"/>
      <c r="M51" s="195">
        <v>25383.05</v>
      </c>
      <c r="N51" s="193"/>
      <c r="O51" s="195">
        <v>74653.69</v>
      </c>
      <c r="P51" s="109"/>
      <c r="Q51" s="110"/>
      <c r="R51" s="109"/>
      <c r="S51" s="85"/>
      <c r="T51" s="84"/>
      <c r="U51" s="84"/>
      <c r="V51" s="110"/>
    </row>
    <row r="52" spans="1:22" ht="24.65" hidden="1" customHeight="1">
      <c r="A52" s="103"/>
      <c r="C52" s="86" t="s">
        <v>104</v>
      </c>
      <c r="G52" s="180"/>
      <c r="H52" s="180"/>
      <c r="I52" s="195"/>
      <c r="J52" s="195"/>
      <c r="K52" s="195"/>
      <c r="L52" s="193"/>
      <c r="M52" s="195"/>
      <c r="N52" s="193"/>
      <c r="O52" s="195"/>
      <c r="P52" s="109"/>
      <c r="Q52" s="110"/>
      <c r="R52" s="109"/>
      <c r="S52" s="85"/>
      <c r="T52" s="84"/>
      <c r="U52" s="84"/>
      <c r="V52" s="110"/>
    </row>
    <row r="53" spans="1:22" ht="25.5" customHeight="1">
      <c r="A53" s="103"/>
      <c r="C53" s="86" t="s">
        <v>134</v>
      </c>
      <c r="F53" s="98"/>
      <c r="G53" s="104">
        <v>15</v>
      </c>
      <c r="I53" s="195">
        <v>28503406.439999998</v>
      </c>
      <c r="J53" s="195"/>
      <c r="K53" s="195">
        <v>0</v>
      </c>
      <c r="L53" s="193"/>
      <c r="M53" s="195">
        <v>28503406.439999998</v>
      </c>
      <c r="N53" s="193"/>
      <c r="O53" s="195">
        <v>0</v>
      </c>
      <c r="P53" s="109"/>
      <c r="Q53" s="110"/>
      <c r="R53" s="109"/>
      <c r="S53" s="85"/>
      <c r="T53" s="84"/>
      <c r="U53" s="84"/>
      <c r="V53" s="110"/>
    </row>
    <row r="54" spans="1:22" ht="25.5" customHeight="1">
      <c r="A54" s="103"/>
      <c r="C54" s="86" t="s">
        <v>102</v>
      </c>
      <c r="G54" s="180"/>
      <c r="H54" s="180"/>
      <c r="I54" s="195"/>
      <c r="J54" s="195"/>
      <c r="K54" s="195"/>
      <c r="L54" s="193"/>
      <c r="M54" s="195"/>
      <c r="N54" s="193"/>
      <c r="O54" s="195"/>
      <c r="P54" s="109"/>
      <c r="Q54" s="110"/>
      <c r="R54" s="109"/>
      <c r="S54" s="85"/>
      <c r="T54" s="84"/>
      <c r="U54" s="84"/>
      <c r="V54" s="110"/>
    </row>
    <row r="55" spans="1:22" ht="25.5" customHeight="1">
      <c r="A55" s="103"/>
      <c r="D55" s="86" t="s">
        <v>103</v>
      </c>
      <c r="G55" s="180">
        <v>19</v>
      </c>
      <c r="H55" s="180"/>
      <c r="I55" s="195">
        <v>59715910.509999998</v>
      </c>
      <c r="J55" s="195"/>
      <c r="K55" s="195">
        <v>56018613.919999994</v>
      </c>
      <c r="L55" s="193"/>
      <c r="M55" s="195">
        <v>58841737.759999998</v>
      </c>
      <c r="N55" s="193"/>
      <c r="O55" s="195">
        <v>55276078.909999996</v>
      </c>
      <c r="P55" s="109"/>
      <c r="Q55" s="110"/>
      <c r="R55" s="109"/>
      <c r="S55" s="85"/>
      <c r="T55" s="84"/>
      <c r="U55" s="84"/>
      <c r="V55" s="110"/>
    </row>
    <row r="56" spans="1:22" ht="25.5" customHeight="1">
      <c r="A56" s="103"/>
      <c r="C56" s="86" t="s">
        <v>105</v>
      </c>
      <c r="F56" s="98"/>
      <c r="I56" s="195">
        <v>1321069</v>
      </c>
      <c r="J56" s="195"/>
      <c r="K56" s="195">
        <v>1321069</v>
      </c>
      <c r="L56" s="193"/>
      <c r="M56" s="195">
        <v>1321039</v>
      </c>
      <c r="N56" s="193"/>
      <c r="O56" s="195">
        <v>1321039</v>
      </c>
      <c r="P56" s="109"/>
      <c r="Q56" s="110"/>
      <c r="R56" s="109"/>
      <c r="S56" s="85"/>
      <c r="T56" s="84"/>
      <c r="U56" s="84"/>
      <c r="V56" s="110"/>
    </row>
    <row r="57" spans="1:22" ht="25.5" customHeight="1">
      <c r="C57" s="103" t="s">
        <v>26</v>
      </c>
      <c r="I57" s="196">
        <f>SUM(I50:I56)</f>
        <v>89729431.609999999</v>
      </c>
      <c r="J57" s="195"/>
      <c r="K57" s="196">
        <f>SUM(K50:K56)</f>
        <v>57794343.629999995</v>
      </c>
      <c r="L57" s="199"/>
      <c r="M57" s="196">
        <f>SUM(M50:M56)</f>
        <v>88691566.25</v>
      </c>
      <c r="N57" s="199"/>
      <c r="O57" s="196">
        <f>SUM(O50:O56)</f>
        <v>56671771.599999994</v>
      </c>
      <c r="P57" s="109"/>
      <c r="Q57" s="110"/>
      <c r="R57" s="84"/>
      <c r="S57" s="84"/>
      <c r="T57" s="84"/>
      <c r="U57" s="84"/>
      <c r="V57" s="84"/>
    </row>
    <row r="58" spans="1:22" ht="25.5" customHeight="1">
      <c r="B58" s="103" t="s">
        <v>27</v>
      </c>
      <c r="I58" s="196">
        <f>+I57+I48</f>
        <v>1387415467.9699998</v>
      </c>
      <c r="J58" s="195"/>
      <c r="K58" s="196">
        <f>+K57+K48</f>
        <v>398083451.07999998</v>
      </c>
      <c r="L58" s="199"/>
      <c r="M58" s="196">
        <f>+M57+M48</f>
        <v>1306897637.9500003</v>
      </c>
      <c r="N58" s="199"/>
      <c r="O58" s="196">
        <f>+O57+O48</f>
        <v>377047513.32000005</v>
      </c>
      <c r="P58" s="109"/>
      <c r="Q58" s="110"/>
      <c r="R58" s="84"/>
      <c r="S58" s="84"/>
      <c r="T58" s="84"/>
      <c r="U58" s="84"/>
      <c r="V58" s="84"/>
    </row>
    <row r="59" spans="1:22" ht="26.25" customHeight="1">
      <c r="B59" s="103" t="s">
        <v>28</v>
      </c>
      <c r="I59" s="193"/>
      <c r="J59" s="195"/>
      <c r="K59" s="193"/>
      <c r="L59" s="193"/>
      <c r="M59" s="193"/>
      <c r="N59" s="193"/>
      <c r="O59" s="193"/>
      <c r="P59" s="109"/>
      <c r="Q59" s="110"/>
      <c r="R59" s="84"/>
      <c r="S59" s="84"/>
      <c r="T59" s="84"/>
      <c r="U59" s="84"/>
      <c r="V59" s="84"/>
    </row>
    <row r="60" spans="1:22" ht="24" customHeight="1">
      <c r="C60" s="86" t="s">
        <v>29</v>
      </c>
      <c r="G60" s="180"/>
      <c r="H60" s="180"/>
      <c r="I60" s="193"/>
      <c r="J60" s="193"/>
      <c r="K60" s="193"/>
      <c r="L60" s="193"/>
      <c r="M60" s="193"/>
      <c r="N60" s="193"/>
      <c r="O60" s="193"/>
      <c r="P60" s="109"/>
      <c r="Q60" s="110"/>
      <c r="R60" s="84"/>
      <c r="S60" s="84"/>
      <c r="T60" s="84"/>
      <c r="U60" s="84"/>
      <c r="V60" s="84"/>
    </row>
    <row r="61" spans="1:22" ht="24" customHeight="1">
      <c r="C61" s="86" t="s">
        <v>30</v>
      </c>
      <c r="G61" s="104">
        <v>20</v>
      </c>
      <c r="I61" s="193"/>
      <c r="J61" s="193"/>
      <c r="K61" s="193"/>
      <c r="L61" s="193"/>
      <c r="M61" s="193"/>
      <c r="N61" s="193"/>
      <c r="O61" s="193"/>
      <c r="P61" s="109"/>
      <c r="Q61" s="110"/>
      <c r="R61" s="84"/>
      <c r="S61" s="84"/>
      <c r="T61" s="84"/>
      <c r="U61" s="84"/>
      <c r="V61" s="84"/>
    </row>
    <row r="62" spans="1:22" ht="24" customHeight="1">
      <c r="D62" s="86" t="s">
        <v>31</v>
      </c>
      <c r="I62" s="200">
        <v>300000000</v>
      </c>
      <c r="J62" s="193"/>
      <c r="K62" s="200">
        <v>300000000</v>
      </c>
      <c r="L62" s="193"/>
      <c r="M62" s="200">
        <v>300000000</v>
      </c>
      <c r="N62" s="193"/>
      <c r="O62" s="200">
        <v>300000000</v>
      </c>
      <c r="P62" s="109"/>
      <c r="Q62" s="110"/>
      <c r="R62" s="84"/>
      <c r="S62" s="84"/>
      <c r="T62" s="84"/>
      <c r="U62" s="84"/>
      <c r="V62" s="84"/>
    </row>
    <row r="63" spans="1:22" ht="24" customHeight="1">
      <c r="C63" s="86" t="s">
        <v>32</v>
      </c>
      <c r="I63" s="195"/>
      <c r="J63" s="193"/>
      <c r="K63" s="195"/>
      <c r="L63" s="195"/>
      <c r="M63" s="195"/>
      <c r="N63" s="195"/>
      <c r="O63" s="195"/>
      <c r="P63" s="109"/>
      <c r="Q63" s="110"/>
      <c r="R63" s="84"/>
      <c r="S63" s="84"/>
      <c r="T63" s="84"/>
      <c r="U63" s="84"/>
      <c r="V63" s="84"/>
    </row>
    <row r="64" spans="1:22" ht="24" customHeight="1">
      <c r="D64" s="86" t="s">
        <v>31</v>
      </c>
      <c r="I64" s="195">
        <v>300000000</v>
      </c>
      <c r="J64" s="195"/>
      <c r="K64" s="195">
        <v>300000000</v>
      </c>
      <c r="L64" s="195"/>
      <c r="M64" s="195">
        <v>300000000</v>
      </c>
      <c r="N64" s="195"/>
      <c r="O64" s="195">
        <v>300000000</v>
      </c>
      <c r="P64" s="109"/>
      <c r="Q64" s="110"/>
      <c r="R64" s="84"/>
      <c r="S64" s="84"/>
      <c r="T64" s="84"/>
      <c r="U64" s="84"/>
      <c r="V64" s="84"/>
    </row>
    <row r="65" spans="2:22" ht="24" customHeight="1">
      <c r="C65" s="86" t="s">
        <v>33</v>
      </c>
      <c r="I65" s="195">
        <f>+'CE-Conso'!G32</f>
        <v>1092894156.6300001</v>
      </c>
      <c r="J65" s="195"/>
      <c r="K65" s="195">
        <f>'CE-Conso'!G51</f>
        <v>1092894156.6300001</v>
      </c>
      <c r="L65" s="195"/>
      <c r="M65" s="195">
        <f>+'CE-Separate'!G32</f>
        <v>1092894156.6300001</v>
      </c>
      <c r="N65" s="195"/>
      <c r="O65" s="195">
        <f>'CE-Separate'!G45</f>
        <v>1092894156.6300001</v>
      </c>
      <c r="P65" s="109"/>
      <c r="Q65" s="110"/>
      <c r="R65" s="84"/>
      <c r="S65" s="84"/>
      <c r="T65" s="84"/>
      <c r="U65" s="84"/>
      <c r="V65" s="84"/>
    </row>
    <row r="66" spans="2:22" ht="21" customHeight="1">
      <c r="C66" s="86" t="s">
        <v>34</v>
      </c>
      <c r="I66" s="195"/>
      <c r="J66" s="195"/>
      <c r="K66" s="195"/>
      <c r="L66" s="195"/>
      <c r="M66" s="195"/>
      <c r="N66" s="195"/>
      <c r="O66" s="195"/>
      <c r="P66" s="109"/>
      <c r="Q66" s="110"/>
      <c r="R66" s="84"/>
      <c r="S66" s="84"/>
      <c r="T66" s="84"/>
      <c r="U66" s="84"/>
      <c r="V66" s="84"/>
    </row>
    <row r="67" spans="2:22" ht="21" customHeight="1">
      <c r="C67" s="86" t="s">
        <v>35</v>
      </c>
      <c r="I67" s="193"/>
      <c r="J67" s="193"/>
      <c r="K67" s="193"/>
      <c r="L67" s="195"/>
      <c r="M67" s="195"/>
      <c r="N67" s="195"/>
      <c r="O67" s="195"/>
      <c r="P67" s="109"/>
      <c r="Q67" s="110"/>
      <c r="R67" s="84"/>
      <c r="S67" s="84"/>
      <c r="T67" s="84"/>
      <c r="U67" s="84"/>
      <c r="V67" s="84"/>
    </row>
    <row r="68" spans="2:22" ht="21" customHeight="1">
      <c r="B68" s="86" t="s">
        <v>36</v>
      </c>
      <c r="D68" s="86" t="s">
        <v>37</v>
      </c>
      <c r="I68" s="195">
        <f>+'CE-Conso'!I32</f>
        <v>29999999.999999996</v>
      </c>
      <c r="J68" s="195"/>
      <c r="K68" s="195">
        <v>29999999.999999996</v>
      </c>
      <c r="L68" s="195"/>
      <c r="M68" s="195">
        <f>+'CE-Separate'!I32</f>
        <v>30000000</v>
      </c>
      <c r="N68" s="195"/>
      <c r="O68" s="195">
        <v>30000000</v>
      </c>
      <c r="P68" s="109"/>
      <c r="Q68" s="110"/>
      <c r="R68" s="84"/>
      <c r="S68" s="84"/>
      <c r="T68" s="84"/>
      <c r="U68" s="84"/>
      <c r="V68" s="84"/>
    </row>
    <row r="69" spans="2:22" ht="21" customHeight="1">
      <c r="D69" s="86" t="s">
        <v>193</v>
      </c>
      <c r="I69" s="195">
        <f>'CE-Conso'!K24</f>
        <v>21676000</v>
      </c>
      <c r="J69" s="195"/>
      <c r="K69" s="195">
        <v>0</v>
      </c>
      <c r="L69" s="195"/>
      <c r="M69" s="195">
        <f>'CE-Separate'!K24</f>
        <v>21676000</v>
      </c>
      <c r="N69" s="195"/>
      <c r="O69" s="195">
        <v>0</v>
      </c>
      <c r="P69" s="109"/>
      <c r="Q69" s="110"/>
      <c r="R69" s="84"/>
      <c r="S69" s="84"/>
      <c r="T69" s="84"/>
      <c r="U69" s="84"/>
      <c r="V69" s="84"/>
    </row>
    <row r="70" spans="2:22" ht="24" customHeight="1">
      <c r="C70" s="86" t="s">
        <v>38</v>
      </c>
      <c r="I70" s="195">
        <f>+'CE-Conso'!M32</f>
        <v>772255460.7300005</v>
      </c>
      <c r="J70" s="195"/>
      <c r="K70" s="195">
        <f>+'CE-Conso'!M14</f>
        <v>426925757.23000026</v>
      </c>
      <c r="L70" s="195"/>
      <c r="M70" s="195">
        <f>+'CE-Separate'!M32</f>
        <v>390707247.6400001</v>
      </c>
      <c r="N70" s="195"/>
      <c r="O70" s="195">
        <f>+'CE-Separate'!M14</f>
        <v>298844506.45999998</v>
      </c>
      <c r="P70" s="109"/>
      <c r="Q70" s="110"/>
      <c r="R70" s="84"/>
      <c r="S70" s="84"/>
      <c r="T70" s="84"/>
      <c r="U70" s="84"/>
      <c r="V70" s="84"/>
    </row>
    <row r="71" spans="2:22" ht="24" customHeight="1">
      <c r="C71" s="86" t="s">
        <v>194</v>
      </c>
      <c r="G71" s="104">
        <v>21</v>
      </c>
      <c r="I71" s="195">
        <f>'CE-Conso'!O24</f>
        <v>-21676000</v>
      </c>
      <c r="J71" s="195"/>
      <c r="K71" s="195">
        <v>0</v>
      </c>
      <c r="L71" s="195"/>
      <c r="M71" s="195">
        <f>'CE-Separate'!O24</f>
        <v>-21676000</v>
      </c>
      <c r="N71" s="195"/>
      <c r="O71" s="195">
        <v>0</v>
      </c>
      <c r="P71" s="109"/>
      <c r="Q71" s="110"/>
      <c r="R71" s="84"/>
      <c r="S71" s="84"/>
      <c r="T71" s="84"/>
      <c r="U71" s="84"/>
      <c r="V71" s="84"/>
    </row>
    <row r="72" spans="2:22" ht="24" customHeight="1">
      <c r="C72" s="86" t="s">
        <v>39</v>
      </c>
      <c r="I72" s="195">
        <f>+'CE-Conso'!U32</f>
        <v>-239668865.79000005</v>
      </c>
      <c r="J72" s="195"/>
      <c r="K72" s="195">
        <f>+'CE-Conso'!S14</f>
        <v>-353682491.57000005</v>
      </c>
      <c r="L72" s="195"/>
      <c r="M72" s="195">
        <f>+'CE-Separate'!Q32</f>
        <v>114013625.78</v>
      </c>
      <c r="N72" s="195"/>
      <c r="O72" s="195">
        <v>0</v>
      </c>
      <c r="P72" s="109"/>
      <c r="Q72" s="110"/>
      <c r="R72" s="84"/>
      <c r="S72" s="84"/>
      <c r="T72" s="84"/>
      <c r="U72" s="84"/>
      <c r="V72" s="84"/>
    </row>
    <row r="73" spans="2:22" s="103" customFormat="1" ht="24" customHeight="1">
      <c r="C73" s="103" t="s">
        <v>122</v>
      </c>
      <c r="G73" s="181"/>
      <c r="H73" s="181"/>
      <c r="I73" s="201">
        <f>SUM(I64:I72)</f>
        <v>1955480751.5700006</v>
      </c>
      <c r="J73" s="195"/>
      <c r="K73" s="201">
        <f>SUM(K64:K72)</f>
        <v>1496137422.2900004</v>
      </c>
      <c r="L73" s="197"/>
      <c r="M73" s="201">
        <f>SUM(M64:M72)</f>
        <v>1927615030.0500002</v>
      </c>
      <c r="N73" s="197"/>
      <c r="O73" s="201">
        <f>SUM(O64:O72)</f>
        <v>1721738663.0900002</v>
      </c>
      <c r="P73" s="109"/>
      <c r="Q73" s="110"/>
      <c r="R73" s="119"/>
      <c r="S73" s="119"/>
      <c r="T73" s="119"/>
      <c r="U73" s="119"/>
      <c r="V73" s="119"/>
    </row>
    <row r="74" spans="2:22" ht="24" customHeight="1">
      <c r="C74" s="86" t="s">
        <v>40</v>
      </c>
      <c r="I74" s="195">
        <f>+'CE-Conso'!Y32</f>
        <v>9473052.549999997</v>
      </c>
      <c r="J74" s="195"/>
      <c r="K74" s="195">
        <f>+'CE-Conso'!Y14</f>
        <v>5114156.5699999966</v>
      </c>
      <c r="L74" s="195"/>
      <c r="M74" s="195">
        <v>0</v>
      </c>
      <c r="N74" s="195"/>
      <c r="O74" s="195">
        <v>0</v>
      </c>
      <c r="P74" s="85"/>
      <c r="Q74" s="110"/>
      <c r="R74" s="110"/>
      <c r="S74" s="84"/>
      <c r="T74" s="84"/>
      <c r="U74" s="84"/>
      <c r="V74" s="84"/>
    </row>
    <row r="75" spans="2:22" ht="25.5" customHeight="1">
      <c r="C75" s="103" t="s">
        <v>41</v>
      </c>
      <c r="I75" s="196">
        <f>SUM(I73:I74)</f>
        <v>1964953804.1200006</v>
      </c>
      <c r="J75" s="195"/>
      <c r="K75" s="196">
        <f>SUM(K73:K74)</f>
        <v>1501251578.8600004</v>
      </c>
      <c r="L75" s="199"/>
      <c r="M75" s="196">
        <f>SUM(M73:M74)</f>
        <v>1927615030.0500002</v>
      </c>
      <c r="N75" s="199"/>
      <c r="O75" s="196">
        <f>SUM(O73:O74)</f>
        <v>1721738663.0900002</v>
      </c>
      <c r="P75" s="84"/>
      <c r="Q75" s="84"/>
      <c r="R75" s="84"/>
      <c r="S75" s="84"/>
      <c r="T75" s="84"/>
      <c r="U75" s="84"/>
      <c r="V75" s="84"/>
    </row>
    <row r="76" spans="2:22" ht="25.5" customHeight="1" thickBot="1">
      <c r="B76" s="103" t="s">
        <v>42</v>
      </c>
      <c r="I76" s="198">
        <f>+I75+I58</f>
        <v>3352369272.0900002</v>
      </c>
      <c r="J76" s="195"/>
      <c r="K76" s="198">
        <f>+K75+K58</f>
        <v>1899335029.9400003</v>
      </c>
      <c r="L76" s="197"/>
      <c r="M76" s="198">
        <f>+M75+M58</f>
        <v>3234512668.0000005</v>
      </c>
      <c r="N76" s="197"/>
      <c r="O76" s="198">
        <f>+O75+O58</f>
        <v>2098786176.4100003</v>
      </c>
      <c r="P76" s="84"/>
      <c r="Q76" s="84"/>
      <c r="R76" s="84"/>
      <c r="S76" s="84"/>
      <c r="T76" s="84"/>
      <c r="U76" s="84"/>
      <c r="V76" s="84"/>
    </row>
    <row r="77" spans="2:22" ht="27" customHeight="1" thickTop="1">
      <c r="J77" s="116"/>
      <c r="P77" s="84"/>
      <c r="Q77" s="84"/>
      <c r="R77" s="84"/>
      <c r="S77" s="84"/>
      <c r="T77" s="84"/>
      <c r="U77" s="84"/>
      <c r="V77" s="84"/>
    </row>
    <row r="78" spans="2:22" ht="27" customHeight="1">
      <c r="J78" s="108"/>
      <c r="L78" s="108"/>
      <c r="P78" s="84"/>
      <c r="Q78" s="84"/>
      <c r="R78" s="84"/>
      <c r="S78" s="84"/>
      <c r="T78" s="84"/>
      <c r="U78" s="84"/>
      <c r="V78" s="84"/>
    </row>
    <row r="79" spans="2:22">
      <c r="J79" s="108"/>
      <c r="L79" s="108"/>
      <c r="O79" s="108"/>
      <c r="P79" s="84"/>
      <c r="Q79" s="84"/>
      <c r="R79" s="84"/>
      <c r="S79" s="84"/>
      <c r="T79" s="84"/>
      <c r="U79" s="84"/>
      <c r="V79" s="84"/>
    </row>
    <row r="80" spans="2:22" ht="30.75" customHeight="1">
      <c r="J80" s="105"/>
      <c r="L80" s="108"/>
      <c r="P80" s="84"/>
      <c r="Q80" s="84"/>
      <c r="R80" s="84"/>
      <c r="S80" s="84"/>
      <c r="T80" s="84"/>
      <c r="U80" s="84"/>
      <c r="V80" s="84"/>
    </row>
    <row r="81" spans="16:22">
      <c r="P81" s="84"/>
      <c r="Q81" s="84"/>
      <c r="R81" s="84"/>
      <c r="S81" s="84"/>
      <c r="T81" s="84"/>
      <c r="U81" s="84"/>
      <c r="V81" s="84"/>
    </row>
    <row r="82" spans="16:22">
      <c r="P82" s="84"/>
      <c r="Q82" s="84"/>
      <c r="R82" s="84"/>
      <c r="S82" s="84"/>
      <c r="T82" s="84"/>
      <c r="U82" s="84"/>
      <c r="V82" s="84"/>
    </row>
    <row r="83" spans="16:22">
      <c r="P83" s="84"/>
      <c r="Q83" s="84"/>
      <c r="R83" s="84"/>
      <c r="S83" s="84"/>
      <c r="T83" s="84"/>
      <c r="U83" s="84"/>
      <c r="V83" s="84"/>
    </row>
    <row r="84" spans="16:22">
      <c r="P84" s="84"/>
      <c r="Q84" s="84"/>
      <c r="R84" s="84"/>
      <c r="S84" s="84"/>
      <c r="T84" s="84"/>
      <c r="U84" s="84"/>
      <c r="V84" s="84"/>
    </row>
    <row r="85" spans="16:22">
      <c r="P85" s="84"/>
      <c r="Q85" s="84"/>
      <c r="R85" s="84"/>
      <c r="S85" s="84"/>
      <c r="T85" s="84"/>
      <c r="U85" s="84"/>
      <c r="V85" s="84"/>
    </row>
    <row r="86" spans="16:22">
      <c r="P86" s="84"/>
      <c r="Q86" s="84"/>
      <c r="R86" s="84"/>
      <c r="S86" s="84"/>
      <c r="T86" s="84"/>
      <c r="U86" s="84"/>
      <c r="V86" s="84"/>
    </row>
    <row r="87" spans="16:22">
      <c r="P87" s="84"/>
      <c r="Q87" s="84"/>
      <c r="R87" s="84"/>
      <c r="S87" s="84"/>
      <c r="T87" s="84"/>
      <c r="U87" s="84"/>
      <c r="V87" s="84"/>
    </row>
    <row r="88" spans="16:22">
      <c r="P88" s="84"/>
      <c r="Q88" s="84"/>
      <c r="R88" s="84"/>
      <c r="S88" s="84"/>
      <c r="T88" s="84"/>
      <c r="U88" s="84"/>
      <c r="V88" s="84"/>
    </row>
    <row r="89" spans="16:22">
      <c r="P89" s="84"/>
      <c r="Q89" s="84"/>
      <c r="R89" s="84"/>
      <c r="S89" s="84"/>
      <c r="T89" s="84"/>
      <c r="U89" s="84"/>
      <c r="V89" s="84"/>
    </row>
    <row r="90" spans="16:22">
      <c r="P90" s="84"/>
      <c r="Q90" s="84"/>
      <c r="R90" s="84"/>
      <c r="S90" s="84"/>
      <c r="T90" s="84"/>
      <c r="U90" s="84"/>
      <c r="V90" s="84"/>
    </row>
    <row r="91" spans="16:22">
      <c r="P91" s="84"/>
      <c r="Q91" s="84"/>
      <c r="R91" s="84"/>
      <c r="S91" s="84"/>
      <c r="T91" s="84"/>
      <c r="U91" s="84"/>
      <c r="V91" s="84"/>
    </row>
  </sheetData>
  <sheetProtection formatCells="0" formatColumns="0" formatRows="0" insertColumns="0" insertRows="0" insertHyperlinks="0" deleteColumns="0" deleteRows="0" sort="0" autoFilter="0" pivotTables="0"/>
  <mergeCells count="5"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4" firstPageNumber="7" fitToHeight="3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8193A-46C2-4495-8FD0-47D3A8CBB349}">
  <sheetPr>
    <tabColor rgb="FFFFFFCC"/>
  </sheetPr>
  <dimension ref="A1:Z85"/>
  <sheetViews>
    <sheetView view="pageBreakPreview" topLeftCell="A21" zoomScale="50" zoomScaleNormal="100" zoomScaleSheetLayoutView="50" workbookViewId="0">
      <selection activeCell="I29" sqref="I29"/>
    </sheetView>
  </sheetViews>
  <sheetFormatPr defaultColWidth="9.1796875" defaultRowHeight="23"/>
  <cols>
    <col min="1" max="1" width="2.81640625" style="1" customWidth="1"/>
    <col min="2" max="2" width="1.54296875" style="1" customWidth="1"/>
    <col min="3" max="3" width="53.1796875" style="1" customWidth="1"/>
    <col min="4" max="4" width="6.453125" style="4" customWidth="1"/>
    <col min="5" max="5" width="15.1796875" style="7" customWidth="1"/>
    <col min="6" max="6" width="1.453125" style="43" customWidth="1"/>
    <col min="7" max="7" width="15.1796875" style="161" customWidth="1"/>
    <col min="8" max="8" width="1.1796875" style="43" customWidth="1"/>
    <col min="9" max="9" width="15.1796875" style="7" customWidth="1"/>
    <col min="10" max="10" width="1.54296875" style="43" customWidth="1"/>
    <col min="11" max="11" width="15.1796875" style="7" customWidth="1"/>
    <col min="12" max="12" width="9.453125" style="1" customWidth="1"/>
    <col min="13" max="13" width="14.81640625" style="1" bestFit="1" customWidth="1"/>
    <col min="14" max="14" width="3" style="1" customWidth="1"/>
    <col min="15" max="15" width="9.1796875" style="1"/>
    <col min="16" max="16" width="3" style="1" customWidth="1"/>
    <col min="17" max="17" width="9.1796875" style="1"/>
    <col min="18" max="18" width="3" style="1" customWidth="1"/>
    <col min="19" max="16384" width="9.1796875" style="1"/>
  </cols>
  <sheetData>
    <row r="1" spans="1:26" s="21" customFormat="1" ht="28.5" customHeight="1">
      <c r="A1" s="252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26" s="21" customFormat="1">
      <c r="A2" s="253" t="s">
        <v>43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</row>
    <row r="3" spans="1:26" s="21" customFormat="1">
      <c r="A3" s="254" t="s">
        <v>173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</row>
    <row r="4" spans="1:26" s="21" customFormat="1">
      <c r="A4" s="156"/>
      <c r="B4" s="156"/>
      <c r="C4" s="156"/>
      <c r="D4" s="173"/>
      <c r="E4" s="58"/>
      <c r="F4" s="59"/>
      <c r="G4" s="58"/>
      <c r="H4" s="59"/>
      <c r="I4" s="60"/>
      <c r="J4" s="59"/>
      <c r="K4" s="60" t="s">
        <v>5</v>
      </c>
    </row>
    <row r="5" spans="1:26" s="21" customFormat="1">
      <c r="A5" s="156"/>
      <c r="B5" s="156"/>
      <c r="C5" s="156"/>
      <c r="D5" s="173"/>
      <c r="E5" s="58"/>
      <c r="F5" s="59"/>
      <c r="G5" s="58"/>
      <c r="H5" s="59"/>
      <c r="I5" s="60"/>
      <c r="J5" s="59"/>
      <c r="K5" s="60" t="s">
        <v>6</v>
      </c>
    </row>
    <row r="6" spans="1:26" s="21" customFormat="1">
      <c r="A6" s="156"/>
      <c r="B6" s="156"/>
      <c r="C6" s="156"/>
      <c r="D6" s="173"/>
      <c r="E6" s="58"/>
      <c r="F6" s="59"/>
      <c r="G6" s="58"/>
      <c r="H6" s="59"/>
      <c r="I6" s="60"/>
      <c r="J6" s="59"/>
      <c r="K6" s="60" t="s">
        <v>142</v>
      </c>
    </row>
    <row r="7" spans="1:26" s="21" customFormat="1">
      <c r="A7" s="56"/>
      <c r="B7" s="56"/>
      <c r="C7" s="56"/>
      <c r="D7" s="56"/>
      <c r="E7" s="255" t="s">
        <v>2</v>
      </c>
      <c r="F7" s="255"/>
      <c r="G7" s="255"/>
      <c r="H7" s="171"/>
      <c r="I7" s="256" t="s">
        <v>3</v>
      </c>
      <c r="J7" s="256"/>
      <c r="K7" s="256"/>
    </row>
    <row r="8" spans="1:26">
      <c r="A8" s="44"/>
      <c r="B8" s="44"/>
      <c r="C8" s="44"/>
      <c r="D8" s="40" t="s">
        <v>4</v>
      </c>
      <c r="E8" s="61" t="s">
        <v>172</v>
      </c>
      <c r="F8" s="62"/>
      <c r="G8" s="61" t="s">
        <v>174</v>
      </c>
      <c r="H8" s="62"/>
      <c r="I8" s="61" t="s">
        <v>172</v>
      </c>
      <c r="J8" s="62"/>
      <c r="K8" s="61" t="s">
        <v>174</v>
      </c>
    </row>
    <row r="9" spans="1:26" ht="6" customHeight="1">
      <c r="C9" s="21"/>
      <c r="E9" s="33"/>
      <c r="F9" s="64"/>
      <c r="G9" s="33"/>
      <c r="H9" s="64"/>
      <c r="I9" s="33"/>
      <c r="J9" s="64"/>
      <c r="K9" s="63"/>
    </row>
    <row r="10" spans="1:26">
      <c r="A10" s="45" t="s">
        <v>44</v>
      </c>
      <c r="C10" s="21"/>
      <c r="E10" s="33"/>
      <c r="F10" s="64"/>
      <c r="G10" s="33"/>
      <c r="H10" s="64"/>
      <c r="I10" s="33"/>
      <c r="J10" s="64"/>
      <c r="K10" s="63"/>
    </row>
    <row r="11" spans="1:26">
      <c r="B11" s="2" t="s">
        <v>45</v>
      </c>
      <c r="E11" s="46">
        <v>1143407</v>
      </c>
      <c r="F11" s="3"/>
      <c r="G11" s="46">
        <v>513640</v>
      </c>
      <c r="H11" s="3"/>
      <c r="I11" s="46">
        <v>898277</v>
      </c>
      <c r="J11" s="3"/>
      <c r="K11" s="182">
        <v>432078</v>
      </c>
      <c r="M11" s="42"/>
      <c r="N11" s="42"/>
      <c r="U11" s="42"/>
      <c r="V11" s="42"/>
      <c r="W11" s="42"/>
      <c r="X11" s="42"/>
      <c r="Y11" s="42"/>
      <c r="Z11" s="42"/>
    </row>
    <row r="12" spans="1:26">
      <c r="B12" s="2" t="s">
        <v>161</v>
      </c>
      <c r="E12" s="182">
        <v>10</v>
      </c>
      <c r="F12" s="3"/>
      <c r="G12" s="46">
        <v>32</v>
      </c>
      <c r="H12" s="3"/>
      <c r="I12" s="46">
        <v>306</v>
      </c>
      <c r="J12" s="3"/>
      <c r="K12" s="46">
        <v>457</v>
      </c>
      <c r="L12" s="42"/>
      <c r="M12" s="46"/>
      <c r="N12" s="42"/>
      <c r="U12" s="42"/>
      <c r="V12" s="42"/>
      <c r="W12" s="42"/>
      <c r="X12" s="42"/>
      <c r="Y12" s="42"/>
      <c r="Z12" s="42"/>
    </row>
    <row r="13" spans="1:26">
      <c r="B13" s="1" t="s">
        <v>46</v>
      </c>
      <c r="E13" s="8">
        <v>6688</v>
      </c>
      <c r="F13" s="3"/>
      <c r="G13" s="8">
        <v>6540</v>
      </c>
      <c r="H13" s="3"/>
      <c r="I13" s="8">
        <v>6288</v>
      </c>
      <c r="J13" s="3"/>
      <c r="K13" s="8">
        <v>6125</v>
      </c>
      <c r="M13" s="8"/>
      <c r="N13" s="42"/>
      <c r="U13" s="42"/>
      <c r="V13" s="42"/>
      <c r="W13" s="42"/>
      <c r="X13" s="42"/>
      <c r="Y13" s="42"/>
      <c r="Z13" s="42"/>
    </row>
    <row r="14" spans="1:26" s="45" customFormat="1">
      <c r="B14" s="45" t="s">
        <v>47</v>
      </c>
      <c r="D14" s="47"/>
      <c r="E14" s="75">
        <f>SUM(E11:E13)</f>
        <v>1150105</v>
      </c>
      <c r="F14" s="3"/>
      <c r="G14" s="75">
        <f>SUM(G11:G13)</f>
        <v>520212</v>
      </c>
      <c r="H14" s="3"/>
      <c r="I14" s="75">
        <f>SUM(I11:I13)</f>
        <v>904871</v>
      </c>
      <c r="J14" s="3"/>
      <c r="K14" s="75">
        <f>SUM(K11:K13)</f>
        <v>438660</v>
      </c>
      <c r="U14" s="42"/>
      <c r="V14" s="42"/>
      <c r="W14" s="42"/>
      <c r="X14" s="42"/>
      <c r="Y14" s="42"/>
      <c r="Z14" s="42"/>
    </row>
    <row r="15" spans="1:26" s="45" customFormat="1">
      <c r="A15" s="45" t="s">
        <v>48</v>
      </c>
      <c r="D15" s="47"/>
      <c r="E15" s="76"/>
      <c r="F15" s="72"/>
      <c r="G15" s="76"/>
      <c r="H15" s="72"/>
      <c r="I15" s="76"/>
      <c r="J15" s="72"/>
      <c r="K15" s="76"/>
      <c r="U15" s="42"/>
      <c r="V15" s="42"/>
      <c r="W15" s="42"/>
      <c r="X15" s="42"/>
      <c r="Y15" s="42"/>
      <c r="Z15" s="42"/>
    </row>
    <row r="16" spans="1:26">
      <c r="B16" s="2" t="s">
        <v>49</v>
      </c>
      <c r="E16" s="46">
        <v>486875</v>
      </c>
      <c r="F16" s="3"/>
      <c r="G16" s="46">
        <v>330582</v>
      </c>
      <c r="H16" s="3"/>
      <c r="I16" s="46">
        <v>403957</v>
      </c>
      <c r="J16" s="3"/>
      <c r="K16" s="46">
        <v>295650</v>
      </c>
      <c r="M16" s="54"/>
      <c r="N16" s="42"/>
      <c r="U16" s="42"/>
      <c r="V16" s="42"/>
      <c r="W16" s="42"/>
      <c r="X16" s="42"/>
      <c r="Y16" s="42"/>
      <c r="Z16" s="42"/>
    </row>
    <row r="17" spans="1:26">
      <c r="B17" s="1" t="s">
        <v>50</v>
      </c>
      <c r="E17" s="8">
        <v>54481</v>
      </c>
      <c r="F17" s="174"/>
      <c r="G17" s="8">
        <v>37939</v>
      </c>
      <c r="H17" s="174"/>
      <c r="I17" s="8">
        <v>42710</v>
      </c>
      <c r="J17" s="174"/>
      <c r="K17" s="8">
        <v>28562</v>
      </c>
      <c r="M17" s="48"/>
      <c r="N17" s="42"/>
      <c r="U17" s="42"/>
      <c r="V17" s="42"/>
      <c r="W17" s="42"/>
      <c r="X17" s="42"/>
      <c r="Y17" s="42"/>
      <c r="Z17" s="42"/>
    </row>
    <row r="18" spans="1:26">
      <c r="B18" s="10" t="s">
        <v>51</v>
      </c>
      <c r="D18" s="5"/>
      <c r="E18" s="74">
        <v>778</v>
      </c>
      <c r="F18" s="174"/>
      <c r="G18" s="74">
        <v>144</v>
      </c>
      <c r="H18" s="174"/>
      <c r="I18" s="74">
        <v>768</v>
      </c>
      <c r="J18" s="174"/>
      <c r="K18" s="74">
        <v>121</v>
      </c>
      <c r="M18" s="54"/>
      <c r="N18" s="42"/>
      <c r="U18" s="42"/>
      <c r="V18" s="42"/>
      <c r="W18" s="42"/>
      <c r="X18" s="42"/>
      <c r="Y18" s="42"/>
      <c r="Z18" s="42"/>
    </row>
    <row r="19" spans="1:26" s="45" customFormat="1">
      <c r="A19" s="11"/>
      <c r="B19" s="45" t="s">
        <v>52</v>
      </c>
      <c r="D19" s="49"/>
      <c r="E19" s="75">
        <f>SUM(E16:E18)</f>
        <v>542134</v>
      </c>
      <c r="F19" s="72"/>
      <c r="G19" s="75">
        <f>SUM(G16:G18)</f>
        <v>368665</v>
      </c>
      <c r="H19" s="72"/>
      <c r="I19" s="75">
        <f>SUM(I16:I18)</f>
        <v>447435</v>
      </c>
      <c r="J19" s="72"/>
      <c r="K19" s="75">
        <f>SUM(K16:K18)</f>
        <v>324333</v>
      </c>
      <c r="U19" s="42"/>
      <c r="V19" s="42"/>
      <c r="W19" s="42"/>
      <c r="X19" s="42"/>
      <c r="Y19" s="42"/>
      <c r="Z19" s="42"/>
    </row>
    <row r="20" spans="1:26" ht="24.75" customHeight="1">
      <c r="A20" s="45" t="s">
        <v>53</v>
      </c>
      <c r="B20" s="21"/>
      <c r="E20" s="6">
        <f>+E14-E19</f>
        <v>607971</v>
      </c>
      <c r="F20" s="175"/>
      <c r="G20" s="6">
        <f>+G14-G19</f>
        <v>151547</v>
      </c>
      <c r="H20" s="175"/>
      <c r="I20" s="6">
        <f>+I14-I19</f>
        <v>457436</v>
      </c>
      <c r="J20" s="175"/>
      <c r="K20" s="6">
        <f>+K14-K19</f>
        <v>114327</v>
      </c>
      <c r="U20" s="42"/>
      <c r="V20" s="42"/>
      <c r="W20" s="42"/>
      <c r="X20" s="42"/>
      <c r="Y20" s="42"/>
      <c r="Z20" s="42"/>
    </row>
    <row r="21" spans="1:26" ht="24.75" customHeight="1">
      <c r="A21" s="2" t="s">
        <v>54</v>
      </c>
      <c r="B21" s="21"/>
      <c r="D21" s="5">
        <v>16</v>
      </c>
      <c r="E21" s="8">
        <v>-121653</v>
      </c>
      <c r="F21" s="175"/>
      <c r="G21" s="8">
        <v>-30621</v>
      </c>
      <c r="H21" s="175"/>
      <c r="I21" s="8">
        <v>-91510</v>
      </c>
      <c r="J21" s="175"/>
      <c r="K21" s="8">
        <v>-22819</v>
      </c>
      <c r="L21" s="42"/>
      <c r="M21" s="42"/>
      <c r="N21" s="42"/>
      <c r="U21" s="42"/>
      <c r="V21" s="42"/>
      <c r="W21" s="42"/>
      <c r="X21" s="42"/>
      <c r="Y21" s="42"/>
      <c r="Z21" s="42"/>
    </row>
    <row r="22" spans="1:26" ht="24.75" customHeight="1">
      <c r="A22" s="12" t="s">
        <v>143</v>
      </c>
      <c r="B22" s="21"/>
      <c r="E22" s="77">
        <f>SUM(E20:E21)</f>
        <v>486318</v>
      </c>
      <c r="F22" s="175"/>
      <c r="G22" s="77">
        <f>SUM(G20:G21)</f>
        <v>120926</v>
      </c>
      <c r="H22" s="175"/>
      <c r="I22" s="77">
        <f>SUM(I20:I21)</f>
        <v>365926</v>
      </c>
      <c r="J22" s="175"/>
      <c r="K22" s="77">
        <f>SUM(K20:K21)</f>
        <v>91508</v>
      </c>
      <c r="U22" s="42"/>
      <c r="V22" s="42"/>
      <c r="W22" s="42"/>
      <c r="X22" s="42"/>
      <c r="Y22" s="42"/>
      <c r="Z22" s="42"/>
    </row>
    <row r="23" spans="1:26">
      <c r="A23" s="13" t="s">
        <v>178</v>
      </c>
      <c r="B23" s="21"/>
      <c r="D23" s="50"/>
      <c r="E23" s="76"/>
      <c r="F23" s="72"/>
      <c r="G23" s="76"/>
      <c r="H23" s="72"/>
      <c r="I23" s="76"/>
      <c r="J23" s="72"/>
      <c r="K23" s="76"/>
    </row>
    <row r="24" spans="1:26">
      <c r="B24" s="13" t="s">
        <v>55</v>
      </c>
      <c r="D24" s="50"/>
      <c r="E24" s="8"/>
      <c r="F24" s="175"/>
      <c r="G24" s="6"/>
      <c r="H24" s="175"/>
      <c r="I24" s="8"/>
      <c r="J24" s="175"/>
      <c r="K24" s="8"/>
    </row>
    <row r="25" spans="1:26">
      <c r="C25" s="184" t="s">
        <v>164</v>
      </c>
      <c r="D25" s="183"/>
      <c r="E25" s="8"/>
      <c r="F25" s="175"/>
      <c r="G25" s="6"/>
      <c r="H25" s="175"/>
      <c r="I25" s="8"/>
      <c r="J25" s="175"/>
      <c r="K25" s="8"/>
    </row>
    <row r="26" spans="1:26">
      <c r="C26" s="184" t="s">
        <v>165</v>
      </c>
      <c r="D26" s="1"/>
      <c r="E26" s="82">
        <v>181</v>
      </c>
      <c r="F26" s="175"/>
      <c r="G26" s="74">
        <v>0</v>
      </c>
      <c r="H26" s="175"/>
      <c r="I26" s="82">
        <v>181</v>
      </c>
      <c r="J26" s="174"/>
      <c r="K26" s="74">
        <v>0</v>
      </c>
    </row>
    <row r="27" spans="1:26" hidden="1">
      <c r="A27" s="13"/>
      <c r="C27" s="57" t="s">
        <v>120</v>
      </c>
      <c r="D27" s="50"/>
      <c r="E27" s="8"/>
      <c r="F27" s="174"/>
      <c r="G27" s="8"/>
      <c r="H27" s="174"/>
      <c r="I27" s="8"/>
      <c r="J27" s="174"/>
      <c r="K27" s="8"/>
    </row>
    <row r="28" spans="1:26" hidden="1">
      <c r="A28" s="13"/>
      <c r="C28" s="57" t="s">
        <v>121</v>
      </c>
      <c r="D28" s="5"/>
      <c r="E28" s="74">
        <v>0</v>
      </c>
      <c r="F28" s="174"/>
      <c r="G28" s="74">
        <v>0</v>
      </c>
      <c r="H28" s="174"/>
      <c r="I28" s="74">
        <v>0</v>
      </c>
      <c r="J28" s="174"/>
      <c r="K28" s="74">
        <v>0</v>
      </c>
      <c r="M28" s="42"/>
    </row>
    <row r="29" spans="1:26">
      <c r="A29" s="13"/>
      <c r="B29" s="14" t="s">
        <v>56</v>
      </c>
      <c r="D29" s="50"/>
      <c r="E29" s="8"/>
      <c r="F29" s="174"/>
      <c r="G29" s="8"/>
      <c r="H29" s="174"/>
      <c r="I29" s="8"/>
      <c r="J29" s="174"/>
      <c r="K29" s="8"/>
      <c r="M29" s="42"/>
    </row>
    <row r="30" spans="1:26">
      <c r="A30" s="13"/>
      <c r="B30" s="14" t="s">
        <v>135</v>
      </c>
      <c r="D30" s="50"/>
      <c r="E30" s="78">
        <f>SUM(E26:E28)</f>
        <v>181</v>
      </c>
      <c r="F30" s="72"/>
      <c r="G30" s="78">
        <f>SUM(G26:G28)</f>
        <v>0</v>
      </c>
      <c r="H30" s="72"/>
      <c r="I30" s="78">
        <f>SUM(I26:I28)</f>
        <v>181</v>
      </c>
      <c r="J30" s="72"/>
      <c r="K30" s="78">
        <f>SUM(K26:K28)</f>
        <v>0</v>
      </c>
      <c r="M30" s="42"/>
    </row>
    <row r="31" spans="1:26" s="45" customFormat="1">
      <c r="A31" s="13" t="s">
        <v>179</v>
      </c>
      <c r="B31" s="14"/>
      <c r="D31" s="51"/>
      <c r="E31" s="76">
        <f>+E30</f>
        <v>181</v>
      </c>
      <c r="F31" s="72"/>
      <c r="G31" s="76">
        <f>+G30</f>
        <v>0</v>
      </c>
      <c r="H31" s="72"/>
      <c r="I31" s="76">
        <f>+I30</f>
        <v>181</v>
      </c>
      <c r="J31" s="72"/>
      <c r="K31" s="76">
        <f>+K30</f>
        <v>0</v>
      </c>
    </row>
    <row r="32" spans="1:26" ht="23.5" thickBot="1">
      <c r="A32" s="13" t="s">
        <v>180</v>
      </c>
      <c r="E32" s="79">
        <f>+E22+E31</f>
        <v>486499</v>
      </c>
      <c r="F32" s="72"/>
      <c r="G32" s="79">
        <f>+G22+G31</f>
        <v>120926</v>
      </c>
      <c r="H32" s="72"/>
      <c r="I32" s="79">
        <f>+I22+I31</f>
        <v>366107</v>
      </c>
      <c r="J32" s="72"/>
      <c r="K32" s="79">
        <f>+K22+K31</f>
        <v>91508</v>
      </c>
    </row>
    <row r="33" spans="1:23" ht="23.5" thickTop="1">
      <c r="A33" s="21"/>
      <c r="E33" s="76"/>
      <c r="F33" s="3"/>
      <c r="G33" s="7"/>
      <c r="H33" s="3"/>
      <c r="I33" s="76"/>
      <c r="J33" s="3"/>
      <c r="K33" s="76"/>
    </row>
    <row r="34" spans="1:23">
      <c r="A34" s="15" t="s">
        <v>177</v>
      </c>
      <c r="B34" s="16"/>
      <c r="C34" s="16"/>
      <c r="E34" s="76"/>
      <c r="F34" s="3"/>
      <c r="G34" s="7"/>
      <c r="H34" s="3"/>
      <c r="I34" s="76"/>
      <c r="J34" s="3"/>
      <c r="K34" s="76"/>
    </row>
    <row r="35" spans="1:23">
      <c r="A35" s="17"/>
      <c r="B35" s="16" t="s">
        <v>110</v>
      </c>
      <c r="C35" s="18"/>
      <c r="E35" s="80">
        <f>+E37-E36</f>
        <v>484283</v>
      </c>
      <c r="F35" s="3"/>
      <c r="G35" s="80">
        <f>+G37-G36</f>
        <v>120401</v>
      </c>
      <c r="H35" s="3"/>
      <c r="I35" s="76"/>
      <c r="J35" s="3"/>
      <c r="K35" s="76"/>
      <c r="U35" s="42"/>
      <c r="V35" s="42"/>
      <c r="W35" s="42"/>
    </row>
    <row r="36" spans="1:23">
      <c r="A36" s="17"/>
      <c r="B36" s="16" t="s">
        <v>57</v>
      </c>
      <c r="C36" s="16"/>
      <c r="E36" s="80">
        <v>2035</v>
      </c>
      <c r="F36" s="3"/>
      <c r="G36" s="192">
        <v>525</v>
      </c>
      <c r="H36" s="3"/>
      <c r="I36" s="76"/>
      <c r="J36" s="3"/>
      <c r="K36" s="76"/>
      <c r="U36" s="42"/>
      <c r="V36" s="42"/>
      <c r="W36" s="42"/>
    </row>
    <row r="37" spans="1:23" s="21" customFormat="1" ht="23.5" thickBot="1">
      <c r="A37" s="14"/>
      <c r="B37" s="19"/>
      <c r="C37" s="19" t="s">
        <v>58</v>
      </c>
      <c r="D37" s="22"/>
      <c r="E37" s="79">
        <f>+E22</f>
        <v>486318</v>
      </c>
      <c r="F37" s="48"/>
      <c r="G37" s="79">
        <f>+G22</f>
        <v>120926</v>
      </c>
      <c r="H37" s="48"/>
      <c r="I37" s="76"/>
      <c r="J37" s="176"/>
      <c r="K37" s="76"/>
      <c r="U37" s="42"/>
      <c r="V37" s="42"/>
      <c r="W37" s="42"/>
    </row>
    <row r="38" spans="1:23" ht="23.5" thickTop="1">
      <c r="A38" s="15"/>
      <c r="B38" s="20"/>
      <c r="C38" s="20"/>
      <c r="D38" s="20"/>
      <c r="E38" s="76"/>
      <c r="F38" s="3"/>
      <c r="G38" s="7"/>
      <c r="H38" s="3"/>
      <c r="I38" s="76"/>
      <c r="J38" s="3"/>
      <c r="K38" s="76"/>
      <c r="U38" s="42"/>
      <c r="V38" s="42"/>
      <c r="W38" s="42"/>
    </row>
    <row r="39" spans="1:23">
      <c r="A39" s="15" t="s">
        <v>181</v>
      </c>
      <c r="B39" s="16"/>
      <c r="C39" s="16"/>
      <c r="E39" s="76"/>
      <c r="F39" s="3"/>
      <c r="G39" s="7"/>
      <c r="H39" s="3"/>
      <c r="I39" s="76"/>
      <c r="J39" s="3"/>
      <c r="K39" s="76"/>
      <c r="U39" s="42"/>
      <c r="V39" s="42"/>
      <c r="W39" s="42"/>
    </row>
    <row r="40" spans="1:23">
      <c r="A40" s="17"/>
      <c r="B40" s="16" t="s">
        <v>110</v>
      </c>
      <c r="C40" s="18"/>
      <c r="E40" s="80">
        <f>+E42-E41</f>
        <v>484464</v>
      </c>
      <c r="F40" s="3"/>
      <c r="G40" s="80">
        <f>+G42-G41</f>
        <v>120401</v>
      </c>
      <c r="H40" s="3"/>
      <c r="I40" s="76"/>
      <c r="J40" s="3"/>
      <c r="K40" s="76"/>
      <c r="U40" s="42"/>
      <c r="V40" s="42"/>
      <c r="W40" s="42"/>
    </row>
    <row r="41" spans="1:23">
      <c r="A41" s="17"/>
      <c r="B41" s="16" t="s">
        <v>57</v>
      </c>
      <c r="C41" s="16"/>
      <c r="E41" s="80">
        <v>2035</v>
      </c>
      <c r="F41" s="3"/>
      <c r="G41" s="80">
        <v>525</v>
      </c>
      <c r="H41" s="3"/>
      <c r="I41" s="76"/>
      <c r="J41" s="3"/>
      <c r="K41" s="76"/>
      <c r="U41" s="42"/>
      <c r="V41" s="42"/>
      <c r="W41" s="42"/>
    </row>
    <row r="42" spans="1:23" s="21" customFormat="1" ht="23.5" thickBot="1">
      <c r="A42" s="14"/>
      <c r="B42" s="19"/>
      <c r="C42" s="19" t="s">
        <v>58</v>
      </c>
      <c r="D42" s="22"/>
      <c r="E42" s="79">
        <f>+E32</f>
        <v>486499</v>
      </c>
      <c r="F42" s="48"/>
      <c r="G42" s="79">
        <f>+G32</f>
        <v>120926</v>
      </c>
      <c r="H42" s="48"/>
      <c r="I42" s="76"/>
      <c r="J42" s="176"/>
      <c r="K42" s="76"/>
      <c r="U42" s="42"/>
      <c r="V42" s="42"/>
      <c r="W42" s="42"/>
    </row>
    <row r="43" spans="1:23" ht="23.5" thickTop="1">
      <c r="A43" s="14"/>
      <c r="B43" s="20"/>
      <c r="C43" s="20"/>
      <c r="E43" s="76"/>
      <c r="F43" s="48"/>
      <c r="G43" s="81"/>
      <c r="H43" s="48"/>
      <c r="I43" s="76"/>
      <c r="J43" s="3"/>
      <c r="K43" s="76"/>
    </row>
    <row r="44" spans="1:23">
      <c r="A44" s="1" t="s">
        <v>152</v>
      </c>
      <c r="D44" s="5"/>
      <c r="E44" s="83">
        <f>+E35/BS!I64</f>
        <v>1.6142766666666667E-3</v>
      </c>
      <c r="F44" s="3"/>
      <c r="G44" s="3">
        <f>+G35/BS!K64</f>
        <v>4.0133666666666666E-4</v>
      </c>
      <c r="H44" s="3"/>
      <c r="I44" s="83">
        <f>+ROUND(I22/BS!K64,2)</f>
        <v>0</v>
      </c>
      <c r="J44" s="83"/>
      <c r="K44" s="83">
        <f>+K22/BS!O64</f>
        <v>3.0502666666666666E-4</v>
      </c>
    </row>
    <row r="45" spans="1:23">
      <c r="F45" s="42"/>
      <c r="H45" s="42"/>
      <c r="J45" s="42"/>
    </row>
    <row r="46" spans="1:23">
      <c r="F46" s="42"/>
      <c r="H46" s="42"/>
      <c r="J46" s="42"/>
    </row>
    <row r="47" spans="1:23">
      <c r="F47" s="42"/>
      <c r="H47" s="42"/>
      <c r="J47" s="42"/>
    </row>
    <row r="48" spans="1:23">
      <c r="F48" s="42"/>
      <c r="H48" s="42"/>
      <c r="J48" s="42"/>
    </row>
    <row r="49" spans="1:10">
      <c r="F49" s="42"/>
      <c r="H49" s="42"/>
      <c r="J49" s="42"/>
    </row>
    <row r="50" spans="1:10">
      <c r="F50" s="42"/>
      <c r="H50" s="42"/>
      <c r="J50" s="42"/>
    </row>
    <row r="51" spans="1:10">
      <c r="F51" s="42"/>
      <c r="H51" s="42"/>
      <c r="J51" s="42"/>
    </row>
    <row r="52" spans="1:10">
      <c r="F52" s="42"/>
      <c r="H52" s="42"/>
      <c r="J52" s="42"/>
    </row>
    <row r="53" spans="1:10" ht="44.25" customHeight="1">
      <c r="D53" s="52"/>
      <c r="F53" s="42"/>
      <c r="H53" s="42"/>
      <c r="J53" s="42"/>
    </row>
    <row r="54" spans="1:10" ht="27" customHeight="1">
      <c r="B54" s="2"/>
      <c r="C54" s="2"/>
      <c r="D54" s="2"/>
      <c r="F54" s="42"/>
      <c r="H54" s="42"/>
      <c r="J54" s="42"/>
    </row>
    <row r="55" spans="1:10" ht="27" customHeight="1">
      <c r="B55" s="2"/>
      <c r="C55" s="2"/>
      <c r="D55" s="2"/>
      <c r="F55" s="42"/>
      <c r="H55" s="42"/>
      <c r="J55" s="42"/>
    </row>
    <row r="56" spans="1:10">
      <c r="A56" s="2"/>
      <c r="B56" s="2"/>
      <c r="C56" s="2"/>
      <c r="D56" s="2"/>
      <c r="F56" s="42"/>
      <c r="H56" s="42"/>
      <c r="J56" s="42"/>
    </row>
    <row r="57" spans="1:10">
      <c r="A57" s="2"/>
      <c r="B57" s="2"/>
      <c r="C57" s="2"/>
      <c r="D57" s="2"/>
      <c r="F57" s="42"/>
      <c r="H57" s="42"/>
      <c r="J57" s="42"/>
    </row>
    <row r="58" spans="1:10">
      <c r="A58" s="2"/>
      <c r="B58" s="2"/>
      <c r="C58" s="2"/>
      <c r="D58" s="2"/>
      <c r="F58" s="42"/>
      <c r="H58" s="42"/>
      <c r="J58" s="42"/>
    </row>
    <row r="59" spans="1:10">
      <c r="A59" s="2"/>
      <c r="B59" s="2"/>
      <c r="C59" s="2"/>
      <c r="D59" s="2"/>
      <c r="F59" s="42"/>
      <c r="H59" s="42"/>
      <c r="J59" s="42"/>
    </row>
    <row r="60" spans="1:10">
      <c r="A60" s="2"/>
      <c r="B60" s="2"/>
      <c r="C60" s="2"/>
      <c r="D60" s="2"/>
      <c r="F60" s="42"/>
      <c r="H60" s="42"/>
      <c r="J60" s="42"/>
    </row>
    <row r="61" spans="1:10">
      <c r="A61" s="2"/>
      <c r="B61" s="2"/>
      <c r="C61" s="2"/>
      <c r="D61" s="2"/>
      <c r="F61" s="42"/>
      <c r="H61" s="42"/>
      <c r="J61" s="42"/>
    </row>
    <row r="62" spans="1:10">
      <c r="A62" s="2"/>
      <c r="B62" s="2"/>
      <c r="C62" s="2"/>
      <c r="D62" s="2"/>
      <c r="F62" s="42"/>
      <c r="H62" s="42"/>
      <c r="J62" s="42"/>
    </row>
    <row r="63" spans="1:10">
      <c r="A63" s="53"/>
      <c r="B63" s="53"/>
      <c r="C63" s="53"/>
      <c r="D63" s="53"/>
      <c r="F63" s="42"/>
      <c r="H63" s="42"/>
      <c r="J63" s="42"/>
    </row>
    <row r="64" spans="1:10">
      <c r="A64" s="53"/>
      <c r="B64" s="53"/>
      <c r="C64" s="53"/>
      <c r="D64" s="53"/>
      <c r="F64" s="42"/>
      <c r="H64" s="42"/>
      <c r="J64" s="42"/>
    </row>
    <row r="65" spans="1:11">
      <c r="A65" s="53"/>
      <c r="B65" s="53"/>
      <c r="C65" s="53"/>
      <c r="D65" s="53"/>
      <c r="F65" s="42"/>
      <c r="H65" s="42"/>
      <c r="J65" s="42"/>
    </row>
    <row r="66" spans="1:11">
      <c r="A66" s="53"/>
      <c r="B66" s="53"/>
      <c r="C66" s="53"/>
      <c r="D66" s="53"/>
      <c r="F66" s="42"/>
      <c r="H66" s="42"/>
      <c r="J66" s="42"/>
    </row>
    <row r="67" spans="1:11">
      <c r="A67" s="53"/>
      <c r="B67" s="53"/>
      <c r="C67" s="53"/>
      <c r="D67" s="53"/>
      <c r="F67" s="42"/>
      <c r="H67" s="42"/>
      <c r="J67" s="42"/>
    </row>
    <row r="68" spans="1:11">
      <c r="A68" s="53"/>
      <c r="B68" s="53"/>
      <c r="C68" s="53"/>
      <c r="D68" s="53"/>
      <c r="F68" s="42"/>
      <c r="H68" s="42"/>
      <c r="J68" s="42"/>
    </row>
    <row r="69" spans="1:11">
      <c r="A69" s="53"/>
      <c r="B69" s="53"/>
      <c r="C69" s="53"/>
      <c r="D69" s="53"/>
      <c r="F69" s="42"/>
      <c r="H69" s="42"/>
      <c r="J69" s="42"/>
    </row>
    <row r="70" spans="1:11">
      <c r="A70" s="53"/>
      <c r="B70" s="53"/>
      <c r="C70" s="53"/>
      <c r="D70" s="53"/>
      <c r="F70" s="42"/>
      <c r="H70" s="42"/>
      <c r="J70" s="42"/>
    </row>
    <row r="71" spans="1:11">
      <c r="A71" s="53"/>
      <c r="B71" s="53"/>
      <c r="C71" s="53"/>
      <c r="D71" s="53"/>
      <c r="F71" s="42"/>
      <c r="H71" s="42"/>
      <c r="J71" s="42"/>
    </row>
    <row r="72" spans="1:11">
      <c r="A72" s="53"/>
      <c r="B72" s="53"/>
      <c r="C72" s="53"/>
      <c r="D72" s="53"/>
      <c r="F72" s="42"/>
      <c r="H72" s="42"/>
      <c r="J72" s="42"/>
    </row>
    <row r="73" spans="1:11">
      <c r="A73" s="53"/>
      <c r="B73" s="53"/>
      <c r="C73" s="53"/>
      <c r="D73" s="53"/>
      <c r="F73" s="42"/>
      <c r="H73" s="42"/>
      <c r="J73" s="42"/>
    </row>
    <row r="74" spans="1:11">
      <c r="A74" s="53"/>
      <c r="B74" s="53"/>
      <c r="C74" s="53"/>
      <c r="D74" s="53"/>
      <c r="F74" s="42"/>
      <c r="H74" s="42"/>
      <c r="J74" s="42"/>
    </row>
    <row r="75" spans="1:11">
      <c r="A75" s="53"/>
      <c r="B75" s="53"/>
      <c r="C75" s="53"/>
      <c r="D75" s="53"/>
      <c r="E75" s="65"/>
      <c r="F75" s="66"/>
      <c r="G75" s="162"/>
      <c r="H75" s="66"/>
      <c r="I75" s="65"/>
      <c r="J75" s="66"/>
      <c r="K75" s="65"/>
    </row>
    <row r="76" spans="1:11">
      <c r="A76" s="53"/>
      <c r="B76" s="53"/>
      <c r="C76" s="53"/>
      <c r="D76" s="53"/>
      <c r="E76" s="65"/>
      <c r="F76" s="66"/>
      <c r="G76" s="162"/>
      <c r="H76" s="66"/>
      <c r="I76" s="65"/>
      <c r="J76" s="66"/>
      <c r="K76" s="65"/>
    </row>
    <row r="77" spans="1:11">
      <c r="A77" s="53"/>
      <c r="B77" s="53"/>
      <c r="C77" s="53"/>
      <c r="D77" s="53"/>
      <c r="E77" s="65"/>
      <c r="F77" s="66"/>
      <c r="G77" s="162"/>
      <c r="H77" s="66"/>
      <c r="I77" s="65"/>
      <c r="J77" s="66"/>
      <c r="K77" s="65"/>
    </row>
    <row r="78" spans="1:11">
      <c r="A78" s="53"/>
      <c r="B78" s="53"/>
      <c r="C78" s="53"/>
      <c r="D78" s="53"/>
      <c r="E78" s="65"/>
      <c r="F78" s="66"/>
      <c r="G78" s="162"/>
      <c r="H78" s="66"/>
      <c r="I78" s="65"/>
      <c r="J78" s="66"/>
      <c r="K78" s="65"/>
    </row>
    <row r="79" spans="1:11">
      <c r="A79" s="53"/>
      <c r="B79" s="53"/>
      <c r="C79" s="53"/>
      <c r="D79" s="53"/>
      <c r="E79" s="65"/>
      <c r="F79" s="66"/>
      <c r="G79" s="162"/>
      <c r="H79" s="66"/>
      <c r="I79" s="65"/>
      <c r="J79" s="66"/>
      <c r="K79" s="65"/>
    </row>
    <row r="80" spans="1:11">
      <c r="A80" s="53"/>
      <c r="B80" s="53"/>
      <c r="C80" s="53"/>
      <c r="D80" s="53"/>
      <c r="E80" s="65"/>
      <c r="F80" s="66"/>
      <c r="G80" s="162"/>
      <c r="H80" s="66"/>
      <c r="I80" s="65"/>
      <c r="J80" s="66"/>
      <c r="K80" s="65"/>
    </row>
    <row r="81" spans="1:11">
      <c r="A81" s="53"/>
      <c r="B81" s="53"/>
      <c r="C81" s="53"/>
      <c r="D81" s="53"/>
      <c r="E81" s="65"/>
      <c r="F81" s="66"/>
      <c r="G81" s="162"/>
      <c r="H81" s="66"/>
      <c r="I81" s="65"/>
      <c r="J81" s="66"/>
      <c r="K81" s="65"/>
    </row>
    <row r="82" spans="1:11">
      <c r="A82" s="53"/>
      <c r="B82" s="53"/>
      <c r="C82" s="53"/>
      <c r="D82" s="53"/>
      <c r="E82" s="65"/>
      <c r="F82" s="66"/>
      <c r="G82" s="162"/>
      <c r="H82" s="66"/>
      <c r="I82" s="65"/>
      <c r="J82" s="66"/>
      <c r="K82" s="65"/>
    </row>
    <row r="83" spans="1:11">
      <c r="A83" s="53"/>
      <c r="B83" s="53"/>
      <c r="C83" s="53"/>
      <c r="D83" s="53"/>
      <c r="E83" s="65"/>
      <c r="F83" s="66"/>
      <c r="G83" s="162"/>
      <c r="H83" s="66"/>
      <c r="I83" s="65"/>
      <c r="J83" s="66"/>
      <c r="K83" s="65"/>
    </row>
    <row r="84" spans="1:11">
      <c r="A84" s="53"/>
      <c r="B84" s="53"/>
      <c r="C84" s="53"/>
      <c r="D84" s="53"/>
      <c r="E84" s="65"/>
      <c r="F84" s="66"/>
      <c r="G84" s="162"/>
      <c r="H84" s="66"/>
      <c r="I84" s="65"/>
      <c r="J84" s="66"/>
      <c r="K84" s="65"/>
    </row>
    <row r="85" spans="1:11">
      <c r="A85" s="53"/>
      <c r="B85" s="53"/>
      <c r="C85" s="53"/>
      <c r="D85" s="53"/>
      <c r="E85" s="65"/>
      <c r="F85" s="66"/>
      <c r="G85" s="162"/>
      <c r="H85" s="66"/>
      <c r="I85" s="65"/>
      <c r="J85" s="66"/>
      <c r="K85" s="6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5" firstPageNumber="5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&amp;Lหมายเหตุประกอบงบการเงินเป็นส่วนหนึ่งของงบการเงินระหว่างกาลนี้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CC"/>
  </sheetPr>
  <dimension ref="A1:AA83"/>
  <sheetViews>
    <sheetView view="pageBreakPreview" topLeftCell="A34" zoomScale="70" zoomScaleNormal="100" zoomScaleSheetLayoutView="70" workbookViewId="0">
      <selection activeCell="E42" sqref="E42"/>
    </sheetView>
  </sheetViews>
  <sheetFormatPr defaultColWidth="9.1796875" defaultRowHeight="23"/>
  <cols>
    <col min="1" max="1" width="2.81640625" style="1" customWidth="1"/>
    <col min="2" max="2" width="1.54296875" style="1" customWidth="1"/>
    <col min="3" max="3" width="53.1796875" style="1" customWidth="1"/>
    <col min="4" max="4" width="6.453125" style="4" customWidth="1"/>
    <col min="5" max="5" width="17.90625" style="7" customWidth="1"/>
    <col min="6" max="6" width="1.453125" style="43" customWidth="1"/>
    <col min="7" max="7" width="17.453125" style="7" customWidth="1"/>
    <col min="8" max="8" width="1.1796875" style="43" customWidth="1"/>
    <col min="9" max="9" width="19.81640625" style="7" customWidth="1"/>
    <col min="10" max="10" width="1.54296875" style="43" customWidth="1"/>
    <col min="11" max="11" width="18.1796875" style="7" customWidth="1"/>
    <col min="12" max="12" width="9.453125" style="1" customWidth="1"/>
    <col min="13" max="13" width="14.81640625" style="1" bestFit="1" customWidth="1"/>
    <col min="14" max="14" width="1.54296875" style="1" customWidth="1"/>
    <col min="15" max="15" width="9.1796875" style="1"/>
    <col min="16" max="16" width="1.54296875" style="1" customWidth="1"/>
    <col min="17" max="17" width="9.1796875" style="1"/>
    <col min="18" max="18" width="1.54296875" style="1" customWidth="1"/>
    <col min="19" max="21" width="9.1796875" style="1"/>
    <col min="22" max="22" width="1.81640625" style="1" customWidth="1"/>
    <col min="23" max="23" width="9.1796875" style="1"/>
    <col min="24" max="24" width="1.81640625" style="1" customWidth="1"/>
    <col min="25" max="25" width="9.1796875" style="1"/>
    <col min="26" max="26" width="1.81640625" style="1" customWidth="1"/>
    <col min="27" max="16384" width="9.1796875" style="1"/>
  </cols>
  <sheetData>
    <row r="1" spans="1:27" s="21" customFormat="1" ht="28.5" customHeight="1">
      <c r="A1" s="252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27" s="21" customFormat="1">
      <c r="A2" s="253" t="s">
        <v>43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</row>
    <row r="3" spans="1:27" s="21" customFormat="1">
      <c r="A3" s="254" t="s">
        <v>184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</row>
    <row r="4" spans="1:27" s="21" customFormat="1">
      <c r="A4" s="70"/>
      <c r="B4" s="70"/>
      <c r="C4" s="70"/>
      <c r="D4" s="70"/>
      <c r="E4" s="58"/>
      <c r="F4" s="59"/>
      <c r="G4" s="58"/>
      <c r="H4" s="59"/>
      <c r="I4" s="60"/>
      <c r="J4" s="59"/>
      <c r="K4" s="60" t="s">
        <v>183</v>
      </c>
    </row>
    <row r="5" spans="1:27" s="21" customFormat="1">
      <c r="A5" s="56"/>
      <c r="B5" s="56"/>
      <c r="C5" s="56"/>
      <c r="D5" s="56"/>
      <c r="E5" s="255" t="s">
        <v>2</v>
      </c>
      <c r="F5" s="255"/>
      <c r="G5" s="255"/>
      <c r="H5" s="171"/>
      <c r="I5" s="256" t="s">
        <v>3</v>
      </c>
      <c r="J5" s="256"/>
      <c r="K5" s="256"/>
    </row>
    <row r="6" spans="1:27">
      <c r="A6" s="44"/>
      <c r="B6" s="44"/>
      <c r="C6" s="44"/>
      <c r="D6" s="40" t="s">
        <v>4</v>
      </c>
      <c r="E6" s="61" t="s">
        <v>182</v>
      </c>
      <c r="F6" s="62"/>
      <c r="G6" s="61" t="s">
        <v>154</v>
      </c>
      <c r="H6" s="62"/>
      <c r="I6" s="61" t="s">
        <v>182</v>
      </c>
      <c r="J6" s="62"/>
      <c r="K6" s="61" t="s">
        <v>154</v>
      </c>
    </row>
    <row r="7" spans="1:27" ht="6" customHeight="1">
      <c r="C7" s="21"/>
      <c r="E7" s="33"/>
      <c r="F7" s="64"/>
      <c r="G7" s="33"/>
      <c r="H7" s="64"/>
      <c r="I7" s="33"/>
      <c r="J7" s="64"/>
      <c r="K7" s="63"/>
    </row>
    <row r="8" spans="1:27">
      <c r="A8" s="45" t="s">
        <v>44</v>
      </c>
      <c r="C8" s="21"/>
      <c r="E8" s="33"/>
      <c r="F8" s="64"/>
      <c r="G8" s="33"/>
      <c r="H8" s="64"/>
      <c r="I8" s="33"/>
      <c r="J8" s="64"/>
      <c r="K8" s="63"/>
    </row>
    <row r="9" spans="1:27">
      <c r="B9" s="2" t="s">
        <v>45</v>
      </c>
      <c r="E9" s="202">
        <v>3117732481.6800003</v>
      </c>
      <c r="F9" s="3"/>
      <c r="G9" s="202">
        <v>1855499104.45</v>
      </c>
      <c r="H9" s="3"/>
      <c r="I9" s="224">
        <v>2551183250.5799999</v>
      </c>
      <c r="J9" s="3"/>
      <c r="K9" s="202">
        <v>1648225165.28</v>
      </c>
      <c r="M9" s="182"/>
      <c r="N9" s="3"/>
      <c r="O9" s="182"/>
      <c r="P9" s="3"/>
      <c r="Q9" s="182"/>
      <c r="R9" s="3"/>
      <c r="S9" s="182"/>
      <c r="U9" s="42"/>
      <c r="V9" s="42"/>
      <c r="W9" s="42"/>
      <c r="X9" s="42"/>
      <c r="Y9" s="42"/>
      <c r="Z9" s="42"/>
      <c r="AA9" s="42"/>
    </row>
    <row r="10" spans="1:27">
      <c r="B10" s="2" t="s">
        <v>161</v>
      </c>
      <c r="E10" s="202">
        <v>379897.09000000008</v>
      </c>
      <c r="F10" s="3"/>
      <c r="G10" s="202">
        <v>930021.6100000001</v>
      </c>
      <c r="H10" s="3"/>
      <c r="I10" s="225">
        <v>1462954.8</v>
      </c>
      <c r="J10" s="3"/>
      <c r="K10" s="202">
        <v>2671805.87</v>
      </c>
      <c r="L10" s="42"/>
      <c r="M10" s="182"/>
      <c r="N10" s="3"/>
      <c r="O10" s="182"/>
      <c r="P10" s="3"/>
      <c r="Q10" s="182"/>
      <c r="R10" s="3"/>
      <c r="S10" s="182"/>
      <c r="U10" s="42"/>
      <c r="V10" s="42"/>
      <c r="W10" s="42"/>
      <c r="X10" s="42"/>
      <c r="Y10" s="42"/>
      <c r="Z10" s="42"/>
      <c r="AA10" s="42"/>
    </row>
    <row r="11" spans="1:27">
      <c r="B11" s="1" t="s">
        <v>46</v>
      </c>
      <c r="E11" s="203">
        <v>26712900.740000002</v>
      </c>
      <c r="F11" s="3"/>
      <c r="G11" s="203">
        <v>21971244.799999997</v>
      </c>
      <c r="H11" s="3"/>
      <c r="I11" s="174">
        <v>23813911.760000002</v>
      </c>
      <c r="J11" s="3"/>
      <c r="K11" s="203">
        <v>20002553.849999998</v>
      </c>
      <c r="M11" s="8"/>
      <c r="N11" s="3"/>
      <c r="O11" s="8"/>
      <c r="P11" s="3"/>
      <c r="Q11" s="8"/>
      <c r="R11" s="3"/>
      <c r="S11" s="8"/>
      <c r="U11" s="42"/>
      <c r="V11" s="42"/>
      <c r="W11" s="42"/>
      <c r="X11" s="42"/>
      <c r="Y11" s="42"/>
      <c r="Z11" s="42"/>
      <c r="AA11" s="42"/>
    </row>
    <row r="12" spans="1:27" s="45" customFormat="1">
      <c r="B12" s="45" t="s">
        <v>47</v>
      </c>
      <c r="D12" s="47"/>
      <c r="E12" s="204">
        <f>SUM(E9:E11)</f>
        <v>3144825279.5100002</v>
      </c>
      <c r="F12" s="3"/>
      <c r="G12" s="204">
        <f>SUM(G9:G11)</f>
        <v>1878400370.8599999</v>
      </c>
      <c r="H12" s="3"/>
      <c r="I12" s="226">
        <f>SUM(I9:I11)</f>
        <v>2576460117.1400003</v>
      </c>
      <c r="J12" s="3"/>
      <c r="K12" s="204">
        <f>SUM(K9:K11)</f>
        <v>1670899524.9999998</v>
      </c>
      <c r="M12" s="76"/>
      <c r="N12" s="174"/>
      <c r="O12" s="76"/>
      <c r="P12" s="174"/>
      <c r="Q12" s="76"/>
      <c r="R12" s="174"/>
      <c r="S12" s="76"/>
      <c r="U12" s="42"/>
      <c r="V12" s="42"/>
      <c r="W12" s="42"/>
      <c r="X12" s="42"/>
      <c r="Y12" s="42"/>
      <c r="Z12" s="42"/>
      <c r="AA12" s="42"/>
    </row>
    <row r="13" spans="1:27" s="45" customFormat="1">
      <c r="A13" s="45" t="s">
        <v>48</v>
      </c>
      <c r="D13" s="47"/>
      <c r="E13" s="205"/>
      <c r="F13" s="72"/>
      <c r="G13" s="205"/>
      <c r="H13" s="72"/>
      <c r="I13" s="72"/>
      <c r="J13" s="72"/>
      <c r="K13" s="205"/>
      <c r="M13" s="76"/>
      <c r="N13" s="72"/>
      <c r="O13" s="76"/>
      <c r="P13" s="72"/>
      <c r="Q13" s="76"/>
      <c r="R13" s="72"/>
      <c r="S13" s="76"/>
      <c r="U13" s="42"/>
      <c r="V13" s="42"/>
      <c r="W13" s="42"/>
      <c r="X13" s="42"/>
      <c r="Y13" s="42"/>
      <c r="Z13" s="42"/>
      <c r="AA13" s="42"/>
    </row>
    <row r="14" spans="1:27">
      <c r="B14" s="2" t="s">
        <v>49</v>
      </c>
      <c r="E14" s="202">
        <v>1684211727.04</v>
      </c>
      <c r="F14" s="3"/>
      <c r="G14" s="202">
        <v>1270946962.6500001</v>
      </c>
      <c r="H14" s="3"/>
      <c r="I14" s="225">
        <v>1478106600.8900001</v>
      </c>
      <c r="J14" s="3"/>
      <c r="K14" s="202">
        <v>1171407013.1500001</v>
      </c>
      <c r="M14" s="182"/>
      <c r="N14" s="174"/>
      <c r="O14" s="182"/>
      <c r="P14" s="174"/>
      <c r="Q14" s="182"/>
      <c r="R14" s="174"/>
      <c r="S14" s="182"/>
      <c r="U14" s="42"/>
      <c r="V14" s="42"/>
      <c r="W14" s="42"/>
      <c r="X14" s="42"/>
      <c r="Y14" s="42"/>
      <c r="Z14" s="42"/>
      <c r="AA14" s="42"/>
    </row>
    <row r="15" spans="1:27">
      <c r="B15" s="1" t="s">
        <v>50</v>
      </c>
      <c r="E15" s="203">
        <v>183460310.39000002</v>
      </c>
      <c r="F15" s="174"/>
      <c r="G15" s="203">
        <v>153931520.43000001</v>
      </c>
      <c r="H15" s="174"/>
      <c r="I15" s="174">
        <v>143924895.50999999</v>
      </c>
      <c r="J15" s="174"/>
      <c r="K15" s="203">
        <v>119170846.8</v>
      </c>
      <c r="M15" s="8"/>
      <c r="N15" s="174"/>
      <c r="O15" s="8"/>
      <c r="P15" s="174"/>
      <c r="Q15" s="8"/>
      <c r="R15" s="174"/>
      <c r="S15" s="8"/>
      <c r="U15" s="42"/>
      <c r="V15" s="42"/>
      <c r="W15" s="42"/>
      <c r="X15" s="42"/>
      <c r="Y15" s="42"/>
      <c r="Z15" s="42"/>
      <c r="AA15" s="42"/>
    </row>
    <row r="16" spans="1:27">
      <c r="B16" s="10" t="s">
        <v>51</v>
      </c>
      <c r="D16" s="5"/>
      <c r="E16" s="206">
        <v>5917215.7700000005</v>
      </c>
      <c r="F16" s="174"/>
      <c r="G16" s="206">
        <v>257024.21999999997</v>
      </c>
      <c r="H16" s="174"/>
      <c r="I16" s="227">
        <v>5737991.9000000004</v>
      </c>
      <c r="J16" s="174"/>
      <c r="K16" s="206">
        <v>160508.57</v>
      </c>
      <c r="M16" s="8"/>
      <c r="N16" s="174"/>
      <c r="O16" s="8"/>
      <c r="P16" s="174"/>
      <c r="Q16" s="8"/>
      <c r="R16" s="174"/>
      <c r="S16" s="8"/>
      <c r="U16" s="42"/>
      <c r="V16" s="42"/>
      <c r="W16" s="42"/>
      <c r="X16" s="42"/>
      <c r="Y16" s="42"/>
      <c r="Z16" s="42"/>
      <c r="AA16" s="42"/>
    </row>
    <row r="17" spans="1:27" s="45" customFormat="1">
      <c r="A17" s="11"/>
      <c r="B17" s="45" t="s">
        <v>52</v>
      </c>
      <c r="D17" s="49"/>
      <c r="E17" s="204">
        <f>SUM(E14:E16)</f>
        <v>1873589253.2</v>
      </c>
      <c r="F17" s="72"/>
      <c r="G17" s="204">
        <f>SUM(G14:G16)</f>
        <v>1425135507.3000002</v>
      </c>
      <c r="H17" s="72"/>
      <c r="I17" s="226">
        <f>SUM(I14:I16)</f>
        <v>1627769488.3000002</v>
      </c>
      <c r="J17" s="72"/>
      <c r="K17" s="204">
        <f>SUM(K14:K16)</f>
        <v>1290738368.52</v>
      </c>
      <c r="M17" s="76"/>
      <c r="N17" s="72"/>
      <c r="O17" s="76"/>
      <c r="P17" s="72"/>
      <c r="Q17" s="76"/>
      <c r="R17" s="72"/>
      <c r="S17" s="76"/>
      <c r="U17" s="42"/>
      <c r="V17" s="42"/>
      <c r="W17" s="42"/>
      <c r="X17" s="42"/>
      <c r="Y17" s="42"/>
      <c r="Z17" s="42"/>
      <c r="AA17" s="42"/>
    </row>
    <row r="18" spans="1:27" ht="24.75" customHeight="1">
      <c r="A18" s="45" t="s">
        <v>53</v>
      </c>
      <c r="B18" s="21"/>
      <c r="E18" s="207">
        <f>+E12-E17</f>
        <v>1271236026.3100002</v>
      </c>
      <c r="F18" s="175"/>
      <c r="G18" s="207">
        <f>+G12-G17</f>
        <v>453264863.5599997</v>
      </c>
      <c r="H18" s="175"/>
      <c r="I18" s="175">
        <f>+I12-I17</f>
        <v>948690628.84000015</v>
      </c>
      <c r="J18" s="175"/>
      <c r="K18" s="207">
        <f>+K12-K17</f>
        <v>380161156.47999978</v>
      </c>
      <c r="M18" s="6"/>
      <c r="N18" s="175"/>
      <c r="O18" s="6"/>
      <c r="P18" s="175"/>
      <c r="Q18" s="6"/>
      <c r="R18" s="175"/>
      <c r="S18" s="6"/>
      <c r="U18" s="42"/>
      <c r="V18" s="42"/>
      <c r="W18" s="42"/>
      <c r="X18" s="42"/>
      <c r="Y18" s="42"/>
      <c r="Z18" s="42"/>
      <c r="AA18" s="42"/>
    </row>
    <row r="19" spans="1:27" ht="24.75" customHeight="1">
      <c r="A19" s="2" t="s">
        <v>54</v>
      </c>
      <c r="B19" s="21"/>
      <c r="D19" s="5">
        <v>24</v>
      </c>
      <c r="E19" s="203">
        <v>-254919263.91999999</v>
      </c>
      <c r="F19" s="175"/>
      <c r="G19" s="203">
        <v>-39641302.849999994</v>
      </c>
      <c r="H19" s="175"/>
      <c r="I19" s="174">
        <v>-190204485.88999999</v>
      </c>
      <c r="J19" s="175"/>
      <c r="K19" s="203">
        <v>-31867654.099999994</v>
      </c>
      <c r="L19" s="42"/>
      <c r="M19" s="8"/>
      <c r="N19" s="175"/>
      <c r="O19" s="8"/>
      <c r="P19" s="175"/>
      <c r="Q19" s="8"/>
      <c r="R19" s="175"/>
      <c r="S19" s="8"/>
      <c r="U19" s="42"/>
      <c r="V19" s="42"/>
      <c r="W19" s="42"/>
      <c r="X19" s="42"/>
      <c r="Y19" s="42"/>
      <c r="Z19" s="42"/>
      <c r="AA19" s="42"/>
    </row>
    <row r="20" spans="1:27" ht="24.75" customHeight="1">
      <c r="A20" s="12" t="s">
        <v>190</v>
      </c>
      <c r="B20" s="21"/>
      <c r="E20" s="208">
        <f>SUM(E18:E19)</f>
        <v>1016316762.3900002</v>
      </c>
      <c r="F20" s="175"/>
      <c r="G20" s="208">
        <f>SUM(G18:G19)</f>
        <v>413623560.70999968</v>
      </c>
      <c r="H20" s="175"/>
      <c r="I20" s="228">
        <f>SUM(I18:I19)</f>
        <v>758486142.95000017</v>
      </c>
      <c r="J20" s="175"/>
      <c r="K20" s="208">
        <f>SUM(K18:K19)</f>
        <v>348293502.37999976</v>
      </c>
      <c r="M20" s="6"/>
      <c r="N20" s="175"/>
      <c r="O20" s="6"/>
      <c r="P20" s="175"/>
      <c r="Q20" s="6"/>
      <c r="R20" s="175"/>
      <c r="S20" s="6"/>
      <c r="U20" s="42"/>
      <c r="V20" s="42"/>
      <c r="W20" s="42"/>
      <c r="X20" s="42"/>
      <c r="Y20" s="42"/>
      <c r="Z20" s="42"/>
      <c r="AA20" s="42"/>
    </row>
    <row r="21" spans="1:27">
      <c r="A21" s="13" t="s">
        <v>188</v>
      </c>
      <c r="B21" s="21"/>
      <c r="D21" s="50"/>
      <c r="E21" s="205"/>
      <c r="F21" s="72"/>
      <c r="G21" s="205"/>
      <c r="H21" s="72"/>
      <c r="I21" s="72"/>
      <c r="J21" s="72"/>
      <c r="K21" s="205"/>
    </row>
    <row r="22" spans="1:27">
      <c r="B22" s="13" t="s">
        <v>55</v>
      </c>
      <c r="D22" s="50"/>
      <c r="E22" s="203"/>
      <c r="F22" s="175"/>
      <c r="G22" s="207"/>
      <c r="H22" s="175"/>
      <c r="I22" s="174"/>
      <c r="J22" s="175"/>
      <c r="K22" s="203"/>
    </row>
    <row r="23" spans="1:27">
      <c r="B23" s="13"/>
      <c r="C23" s="184" t="s">
        <v>205</v>
      </c>
      <c r="D23" s="183"/>
      <c r="E23" s="223"/>
      <c r="F23" s="175"/>
      <c r="G23" s="207"/>
      <c r="H23" s="175"/>
      <c r="I23" s="174"/>
      <c r="J23" s="175"/>
      <c r="K23" s="203"/>
    </row>
    <row r="24" spans="1:27">
      <c r="B24" s="13"/>
      <c r="C24" s="184" t="s">
        <v>165</v>
      </c>
      <c r="D24" s="184"/>
      <c r="E24" s="213">
        <v>114013625.78</v>
      </c>
      <c r="F24" s="175"/>
      <c r="G24" s="203">
        <v>0</v>
      </c>
      <c r="H24" s="175"/>
      <c r="I24" s="71">
        <v>114013625.78</v>
      </c>
      <c r="J24" s="174"/>
      <c r="K24" s="203">
        <v>0</v>
      </c>
    </row>
    <row r="25" spans="1:27">
      <c r="A25" s="13"/>
      <c r="C25" s="57" t="s">
        <v>206</v>
      </c>
      <c r="D25" s="50"/>
      <c r="E25" s="203"/>
      <c r="F25" s="174"/>
      <c r="G25" s="203"/>
      <c r="H25" s="174"/>
      <c r="I25" s="174"/>
      <c r="J25" s="174"/>
      <c r="K25" s="203"/>
    </row>
    <row r="26" spans="1:27">
      <c r="A26" s="13"/>
      <c r="C26" s="57" t="s">
        <v>121</v>
      </c>
      <c r="D26" s="5"/>
      <c r="E26" s="206">
        <v>6587.09</v>
      </c>
      <c r="F26" s="174"/>
      <c r="G26" s="206">
        <v>2826407</v>
      </c>
      <c r="H26" s="174"/>
      <c r="I26" s="227">
        <v>11348.230000000001</v>
      </c>
      <c r="J26" s="174"/>
      <c r="K26" s="206">
        <v>2845778.26</v>
      </c>
      <c r="M26" s="42"/>
    </row>
    <row r="27" spans="1:27">
      <c r="A27" s="13"/>
      <c r="B27" s="14" t="s">
        <v>56</v>
      </c>
      <c r="D27" s="50"/>
      <c r="E27" s="203"/>
      <c r="F27" s="174"/>
      <c r="G27" s="203"/>
      <c r="H27" s="174"/>
      <c r="I27" s="174"/>
      <c r="J27" s="174"/>
      <c r="K27" s="203"/>
      <c r="M27" s="42"/>
    </row>
    <row r="28" spans="1:27">
      <c r="A28" s="13"/>
      <c r="B28" s="14" t="s">
        <v>135</v>
      </c>
      <c r="D28" s="50"/>
      <c r="E28" s="209">
        <f>SUM(E24:E26)</f>
        <v>114020212.87</v>
      </c>
      <c r="F28" s="72"/>
      <c r="G28" s="209">
        <f>SUM(G24:G26)</f>
        <v>2826407</v>
      </c>
      <c r="H28" s="72"/>
      <c r="I28" s="229">
        <f>SUM(I24:I26)</f>
        <v>114024974.01000001</v>
      </c>
      <c r="J28" s="72"/>
      <c r="K28" s="209">
        <f>SUM(K24:K26)</f>
        <v>2845778.26</v>
      </c>
      <c r="M28" s="42"/>
    </row>
    <row r="29" spans="1:27" s="45" customFormat="1">
      <c r="A29" s="13" t="s">
        <v>203</v>
      </c>
      <c r="B29" s="14"/>
      <c r="D29" s="51"/>
      <c r="E29" s="205">
        <f>+E28</f>
        <v>114020212.87</v>
      </c>
      <c r="F29" s="72"/>
      <c r="G29" s="205">
        <f>+G28</f>
        <v>2826407</v>
      </c>
      <c r="H29" s="72"/>
      <c r="I29" s="72">
        <f>+I28</f>
        <v>114024974.01000001</v>
      </c>
      <c r="J29" s="72"/>
      <c r="K29" s="205">
        <f>+K28</f>
        <v>2845778.26</v>
      </c>
    </row>
    <row r="30" spans="1:27" ht="23.5" thickBot="1">
      <c r="A30" s="13" t="s">
        <v>189</v>
      </c>
      <c r="E30" s="210">
        <f>+E20+E29</f>
        <v>1130336975.2600002</v>
      </c>
      <c r="F30" s="72"/>
      <c r="G30" s="210">
        <f>+G20+G29</f>
        <v>416449967.70999968</v>
      </c>
      <c r="H30" s="72"/>
      <c r="I30" s="230">
        <f>+I20+I29</f>
        <v>872511116.96000016</v>
      </c>
      <c r="J30" s="72"/>
      <c r="K30" s="210">
        <f>+K20+K29</f>
        <v>351139280.63999975</v>
      </c>
    </row>
    <row r="31" spans="1:27" ht="23.5" thickTop="1">
      <c r="A31" s="21"/>
      <c r="E31" s="205"/>
      <c r="F31" s="3"/>
      <c r="G31" s="83"/>
      <c r="H31" s="3"/>
      <c r="I31" s="76"/>
      <c r="J31" s="3"/>
      <c r="K31" s="76"/>
    </row>
    <row r="32" spans="1:27">
      <c r="A32" s="15" t="s">
        <v>177</v>
      </c>
      <c r="B32" s="16"/>
      <c r="C32" s="16"/>
      <c r="E32" s="205"/>
      <c r="F32" s="3"/>
      <c r="G32" s="83"/>
      <c r="H32" s="3"/>
      <c r="I32" s="76"/>
      <c r="J32" s="3"/>
      <c r="K32" s="76"/>
    </row>
    <row r="33" spans="1:24">
      <c r="A33" s="17"/>
      <c r="B33" s="16" t="s">
        <v>110</v>
      </c>
      <c r="C33" s="18"/>
      <c r="E33" s="211">
        <f>+E35-E34</f>
        <v>1011957785.9500002</v>
      </c>
      <c r="F33" s="3"/>
      <c r="G33" s="211">
        <f>+G35-G34</f>
        <v>412494824.3799997</v>
      </c>
      <c r="H33" s="3"/>
      <c r="I33" s="76"/>
      <c r="J33" s="3"/>
      <c r="K33" s="76"/>
      <c r="U33" s="42"/>
      <c r="V33" s="42"/>
      <c r="W33" s="42"/>
      <c r="X33" s="42"/>
    </row>
    <row r="34" spans="1:24">
      <c r="A34" s="17"/>
      <c r="B34" s="16" t="s">
        <v>57</v>
      </c>
      <c r="C34" s="16"/>
      <c r="E34" s="211">
        <v>4358976.4399999995</v>
      </c>
      <c r="F34" s="3"/>
      <c r="G34" s="211">
        <v>1128736.33</v>
      </c>
      <c r="H34" s="3"/>
      <c r="I34" s="76"/>
      <c r="J34" s="3"/>
      <c r="K34" s="76"/>
      <c r="U34" s="42"/>
      <c r="V34" s="42"/>
      <c r="W34" s="42"/>
      <c r="X34" s="42"/>
    </row>
    <row r="35" spans="1:24" s="21" customFormat="1" ht="23.5" thickBot="1">
      <c r="A35" s="14"/>
      <c r="B35" s="19"/>
      <c r="C35" s="19" t="s">
        <v>58</v>
      </c>
      <c r="D35" s="22"/>
      <c r="E35" s="210">
        <f>+E20</f>
        <v>1016316762.3900002</v>
      </c>
      <c r="F35" s="48"/>
      <c r="G35" s="210">
        <f>+G20</f>
        <v>413623560.70999968</v>
      </c>
      <c r="H35" s="48"/>
      <c r="I35" s="76"/>
      <c r="J35" s="176"/>
      <c r="K35" s="76"/>
      <c r="U35" s="42"/>
      <c r="V35" s="42"/>
      <c r="W35" s="42"/>
      <c r="X35" s="42"/>
    </row>
    <row r="36" spans="1:24" ht="23.5" thickTop="1">
      <c r="A36" s="15"/>
      <c r="B36" s="20"/>
      <c r="C36" s="20"/>
      <c r="D36" s="20"/>
      <c r="E36" s="205"/>
      <c r="F36" s="3"/>
      <c r="G36" s="83"/>
      <c r="H36" s="3"/>
      <c r="I36" s="76"/>
      <c r="J36" s="3"/>
      <c r="K36" s="76"/>
      <c r="U36" s="42"/>
      <c r="V36" s="42"/>
      <c r="W36" s="42"/>
      <c r="X36" s="42"/>
    </row>
    <row r="37" spans="1:24">
      <c r="A37" s="15" t="s">
        <v>181</v>
      </c>
      <c r="B37" s="16"/>
      <c r="C37" s="16"/>
      <c r="E37" s="205"/>
      <c r="F37" s="3"/>
      <c r="G37" s="83"/>
      <c r="H37" s="3"/>
      <c r="I37" s="76"/>
      <c r="J37" s="3"/>
      <c r="K37" s="76"/>
      <c r="U37" s="42"/>
      <c r="V37" s="42"/>
      <c r="W37" s="42"/>
      <c r="X37" s="42"/>
    </row>
    <row r="38" spans="1:24">
      <c r="A38" s="17"/>
      <c r="B38" s="16" t="s">
        <v>110</v>
      </c>
      <c r="C38" s="18"/>
      <c r="E38" s="211">
        <f>+E40-E39</f>
        <v>1125978079.2800002</v>
      </c>
      <c r="F38" s="3"/>
      <c r="G38" s="211">
        <f>+G40-G39</f>
        <v>415321558.7499997</v>
      </c>
      <c r="H38" s="3"/>
      <c r="I38" s="76"/>
      <c r="J38" s="3"/>
      <c r="K38" s="76"/>
      <c r="U38" s="42"/>
      <c r="V38" s="42"/>
      <c r="W38" s="42"/>
      <c r="X38" s="42"/>
    </row>
    <row r="39" spans="1:24">
      <c r="A39" s="17"/>
      <c r="B39" s="16" t="s">
        <v>57</v>
      </c>
      <c r="C39" s="16"/>
      <c r="E39" s="211">
        <v>4358895.9799999995</v>
      </c>
      <c r="F39" s="3"/>
      <c r="G39" s="211">
        <v>1128408.96</v>
      </c>
      <c r="H39" s="3"/>
      <c r="I39" s="76"/>
      <c r="J39" s="3"/>
      <c r="K39" s="76"/>
      <c r="U39" s="42"/>
      <c r="V39" s="42"/>
      <c r="W39" s="42"/>
      <c r="X39" s="42"/>
    </row>
    <row r="40" spans="1:24" s="21" customFormat="1" ht="23.5" thickBot="1">
      <c r="A40" s="14"/>
      <c r="B40" s="19"/>
      <c r="C40" s="19" t="s">
        <v>58</v>
      </c>
      <c r="D40" s="22"/>
      <c r="E40" s="210">
        <f>+E30</f>
        <v>1130336975.2600002</v>
      </c>
      <c r="F40" s="48"/>
      <c r="G40" s="210">
        <f>+G30</f>
        <v>416449967.70999968</v>
      </c>
      <c r="H40" s="48"/>
      <c r="I40" s="76"/>
      <c r="J40" s="176"/>
      <c r="K40" s="76"/>
      <c r="U40" s="42"/>
      <c r="V40" s="42"/>
      <c r="W40" s="42"/>
      <c r="X40" s="42"/>
    </row>
    <row r="41" spans="1:24" ht="23.5" thickTop="1">
      <c r="A41" s="14"/>
      <c r="B41" s="20"/>
      <c r="C41" s="20"/>
      <c r="E41" s="76"/>
      <c r="F41" s="48"/>
      <c r="G41" s="81"/>
      <c r="H41" s="48"/>
      <c r="I41" s="76"/>
      <c r="J41" s="3"/>
      <c r="K41" s="76"/>
    </row>
    <row r="42" spans="1:24">
      <c r="A42" s="1" t="s">
        <v>199</v>
      </c>
      <c r="D42" s="5">
        <v>25</v>
      </c>
      <c r="E42" s="83">
        <f>+E33/299931295.89</f>
        <v>3.3739653041113002</v>
      </c>
      <c r="F42" s="3"/>
      <c r="G42" s="3">
        <f>+G33/BS!K64</f>
        <v>1.3749827479333323</v>
      </c>
      <c r="H42" s="3"/>
      <c r="I42" s="83">
        <f>+ROUND(I20/299931295.89,2)</f>
        <v>2.5299999999999998</v>
      </c>
      <c r="J42" s="83"/>
      <c r="K42" s="83">
        <f>+K20/BS!O64</f>
        <v>1.1609783412666659</v>
      </c>
    </row>
    <row r="43" spans="1:24">
      <c r="F43" s="42"/>
      <c r="H43" s="42"/>
      <c r="J43" s="42"/>
    </row>
    <row r="44" spans="1:24">
      <c r="F44" s="42"/>
      <c r="H44" s="42"/>
      <c r="J44" s="42"/>
    </row>
    <row r="45" spans="1:24">
      <c r="F45" s="42"/>
      <c r="H45" s="42"/>
      <c r="J45" s="42"/>
    </row>
    <row r="46" spans="1:24">
      <c r="F46" s="42"/>
      <c r="H46" s="42"/>
      <c r="J46" s="42"/>
    </row>
    <row r="47" spans="1:24">
      <c r="F47" s="42"/>
      <c r="H47" s="42"/>
      <c r="J47" s="42"/>
    </row>
    <row r="48" spans="1:24">
      <c r="F48" s="42"/>
      <c r="H48" s="42"/>
      <c r="J48" s="42"/>
    </row>
    <row r="49" spans="1:10">
      <c r="F49" s="42"/>
      <c r="H49" s="42"/>
      <c r="J49" s="42"/>
    </row>
    <row r="50" spans="1:10">
      <c r="F50" s="42"/>
      <c r="H50" s="42"/>
      <c r="J50" s="42"/>
    </row>
    <row r="51" spans="1:10" ht="44.25" customHeight="1">
      <c r="D51" s="52"/>
      <c r="F51" s="42"/>
      <c r="H51" s="42"/>
      <c r="J51" s="42"/>
    </row>
    <row r="52" spans="1:10" ht="27" customHeight="1">
      <c r="B52" s="2"/>
      <c r="C52" s="2"/>
      <c r="D52" s="2"/>
      <c r="F52" s="42"/>
      <c r="H52" s="42"/>
      <c r="J52" s="42"/>
    </row>
    <row r="53" spans="1:10" ht="27" customHeight="1">
      <c r="B53" s="2"/>
      <c r="C53" s="2"/>
      <c r="D53" s="2"/>
      <c r="F53" s="42"/>
      <c r="H53" s="42"/>
      <c r="J53" s="42"/>
    </row>
    <row r="54" spans="1:10">
      <c r="A54" s="2"/>
      <c r="B54" s="2"/>
      <c r="C54" s="2"/>
      <c r="D54" s="2"/>
      <c r="F54" s="42"/>
      <c r="H54" s="42"/>
      <c r="J54" s="42"/>
    </row>
    <row r="55" spans="1:10">
      <c r="A55" s="2"/>
      <c r="B55" s="2"/>
      <c r="C55" s="2"/>
      <c r="D55" s="2"/>
      <c r="F55" s="42"/>
      <c r="H55" s="42"/>
      <c r="J55" s="42"/>
    </row>
    <row r="56" spans="1:10">
      <c r="A56" s="2"/>
      <c r="B56" s="2"/>
      <c r="C56" s="2"/>
      <c r="D56" s="2"/>
      <c r="F56" s="42"/>
      <c r="H56" s="42"/>
      <c r="J56" s="42"/>
    </row>
    <row r="57" spans="1:10">
      <c r="A57" s="2"/>
      <c r="B57" s="2"/>
      <c r="C57" s="2"/>
      <c r="D57" s="2"/>
      <c r="F57" s="42"/>
      <c r="H57" s="42"/>
      <c r="J57" s="42"/>
    </row>
    <row r="58" spans="1:10">
      <c r="A58" s="2"/>
      <c r="B58" s="2"/>
      <c r="C58" s="2"/>
      <c r="D58" s="2"/>
      <c r="F58" s="42"/>
      <c r="H58" s="42"/>
      <c r="J58" s="42"/>
    </row>
    <row r="59" spans="1:10">
      <c r="A59" s="2"/>
      <c r="B59" s="2"/>
      <c r="C59" s="2"/>
      <c r="D59" s="2"/>
      <c r="F59" s="42"/>
      <c r="H59" s="42"/>
      <c r="J59" s="42"/>
    </row>
    <row r="60" spans="1:10">
      <c r="A60" s="2"/>
      <c r="B60" s="2"/>
      <c r="C60" s="2"/>
      <c r="D60" s="2"/>
      <c r="F60" s="42"/>
      <c r="H60" s="42"/>
      <c r="J60" s="42"/>
    </row>
    <row r="61" spans="1:10">
      <c r="A61" s="53"/>
      <c r="B61" s="53"/>
      <c r="C61" s="53"/>
      <c r="D61" s="53"/>
      <c r="F61" s="42"/>
      <c r="H61" s="42"/>
      <c r="J61" s="42"/>
    </row>
    <row r="62" spans="1:10">
      <c r="A62" s="53"/>
      <c r="B62" s="53"/>
      <c r="C62" s="53"/>
      <c r="D62" s="53"/>
      <c r="F62" s="42"/>
      <c r="H62" s="42"/>
      <c r="J62" s="42"/>
    </row>
    <row r="63" spans="1:10">
      <c r="A63" s="53"/>
      <c r="B63" s="53"/>
      <c r="C63" s="53"/>
      <c r="D63" s="53"/>
      <c r="F63" s="42"/>
      <c r="H63" s="42"/>
      <c r="J63" s="42"/>
    </row>
    <row r="64" spans="1:10">
      <c r="A64" s="53"/>
      <c r="B64" s="53"/>
      <c r="C64" s="53"/>
      <c r="D64" s="53"/>
      <c r="F64" s="42"/>
      <c r="H64" s="42"/>
      <c r="J64" s="42"/>
    </row>
    <row r="65" spans="1:11">
      <c r="A65" s="53"/>
      <c r="B65" s="53"/>
      <c r="C65" s="53"/>
      <c r="D65" s="53"/>
      <c r="F65" s="42"/>
      <c r="H65" s="42"/>
      <c r="J65" s="42"/>
    </row>
    <row r="66" spans="1:11">
      <c r="A66" s="53"/>
      <c r="B66" s="53"/>
      <c r="C66" s="53"/>
      <c r="D66" s="53"/>
      <c r="F66" s="42"/>
      <c r="H66" s="42"/>
      <c r="J66" s="42"/>
    </row>
    <row r="67" spans="1:11">
      <c r="A67" s="53"/>
      <c r="B67" s="53"/>
      <c r="C67" s="53"/>
      <c r="D67" s="53"/>
      <c r="F67" s="42"/>
      <c r="H67" s="42"/>
      <c r="J67" s="42"/>
    </row>
    <row r="68" spans="1:11">
      <c r="A68" s="53"/>
      <c r="B68" s="53"/>
      <c r="C68" s="53"/>
      <c r="D68" s="53"/>
      <c r="F68" s="42"/>
      <c r="H68" s="42"/>
      <c r="J68" s="42"/>
    </row>
    <row r="69" spans="1:11">
      <c r="A69" s="53"/>
      <c r="B69" s="53"/>
      <c r="C69" s="53"/>
      <c r="D69" s="53"/>
      <c r="F69" s="42"/>
      <c r="H69" s="42"/>
      <c r="J69" s="42"/>
    </row>
    <row r="70" spans="1:11">
      <c r="A70" s="53"/>
      <c r="B70" s="53"/>
      <c r="C70" s="53"/>
      <c r="D70" s="53"/>
      <c r="F70" s="42"/>
      <c r="H70" s="42"/>
      <c r="J70" s="42"/>
    </row>
    <row r="71" spans="1:11">
      <c r="A71" s="53"/>
      <c r="B71" s="53"/>
      <c r="C71" s="53"/>
      <c r="D71" s="53"/>
      <c r="F71" s="42"/>
      <c r="H71" s="42"/>
      <c r="J71" s="42"/>
    </row>
    <row r="72" spans="1:11">
      <c r="A72" s="53"/>
      <c r="B72" s="53"/>
      <c r="C72" s="53"/>
      <c r="D72" s="53"/>
      <c r="F72" s="42"/>
      <c r="H72" s="42"/>
      <c r="J72" s="42"/>
    </row>
    <row r="73" spans="1:11">
      <c r="A73" s="53"/>
      <c r="B73" s="53"/>
      <c r="C73" s="53"/>
      <c r="D73" s="53"/>
      <c r="E73" s="65"/>
      <c r="F73" s="66"/>
      <c r="G73" s="65"/>
      <c r="H73" s="66"/>
      <c r="I73" s="65"/>
      <c r="J73" s="66"/>
      <c r="K73" s="65"/>
    </row>
    <row r="74" spans="1:11">
      <c r="A74" s="53"/>
      <c r="B74" s="53"/>
      <c r="C74" s="53"/>
      <c r="D74" s="53"/>
      <c r="E74" s="65"/>
      <c r="F74" s="66"/>
      <c r="G74" s="65"/>
      <c r="H74" s="66"/>
      <c r="I74" s="65"/>
      <c r="J74" s="66"/>
      <c r="K74" s="65"/>
    </row>
    <row r="75" spans="1:11">
      <c r="A75" s="53"/>
      <c r="B75" s="53"/>
      <c r="C75" s="53"/>
      <c r="D75" s="53"/>
      <c r="E75" s="65"/>
      <c r="F75" s="66"/>
      <c r="G75" s="65"/>
      <c r="H75" s="66"/>
      <c r="I75" s="65"/>
      <c r="J75" s="66"/>
      <c r="K75" s="65"/>
    </row>
    <row r="76" spans="1:11">
      <c r="A76" s="53"/>
      <c r="B76" s="53"/>
      <c r="C76" s="53"/>
      <c r="D76" s="53"/>
      <c r="E76" s="65"/>
      <c r="F76" s="66"/>
      <c r="G76" s="65"/>
      <c r="H76" s="66"/>
      <c r="I76" s="65"/>
      <c r="J76" s="66"/>
      <c r="K76" s="65"/>
    </row>
    <row r="77" spans="1:11">
      <c r="A77" s="53"/>
      <c r="B77" s="53"/>
      <c r="C77" s="53"/>
      <c r="D77" s="53"/>
      <c r="E77" s="65"/>
      <c r="F77" s="66"/>
      <c r="G77" s="65"/>
      <c r="H77" s="66"/>
      <c r="I77" s="65"/>
      <c r="J77" s="66"/>
      <c r="K77" s="65"/>
    </row>
    <row r="78" spans="1:11">
      <c r="A78" s="53"/>
      <c r="B78" s="53"/>
      <c r="C78" s="53"/>
      <c r="D78" s="53"/>
      <c r="E78" s="65"/>
      <c r="F78" s="66"/>
      <c r="G78" s="65"/>
      <c r="H78" s="66"/>
      <c r="I78" s="65"/>
      <c r="J78" s="66"/>
      <c r="K78" s="65"/>
    </row>
    <row r="79" spans="1:11">
      <c r="A79" s="53"/>
      <c r="B79" s="53"/>
      <c r="C79" s="53"/>
      <c r="D79" s="53"/>
      <c r="E79" s="65"/>
      <c r="F79" s="66"/>
      <c r="G79" s="65"/>
      <c r="H79" s="66"/>
      <c r="I79" s="65"/>
      <c r="J79" s="66"/>
      <c r="K79" s="65"/>
    </row>
    <row r="80" spans="1:11">
      <c r="A80" s="53"/>
      <c r="B80" s="53"/>
      <c r="C80" s="53"/>
      <c r="D80" s="53"/>
      <c r="E80" s="65"/>
      <c r="F80" s="66"/>
      <c r="G80" s="65"/>
      <c r="H80" s="66"/>
      <c r="I80" s="65"/>
      <c r="J80" s="66"/>
      <c r="K80" s="65"/>
    </row>
    <row r="81" spans="1:11">
      <c r="A81" s="53"/>
      <c r="B81" s="53"/>
      <c r="C81" s="53"/>
      <c r="D81" s="53"/>
      <c r="E81" s="65"/>
      <c r="F81" s="66"/>
      <c r="G81" s="65"/>
      <c r="H81" s="66"/>
      <c r="I81" s="65"/>
      <c r="J81" s="66"/>
      <c r="K81" s="65"/>
    </row>
    <row r="82" spans="1:11">
      <c r="A82" s="53"/>
      <c r="B82" s="53"/>
      <c r="C82" s="53"/>
      <c r="D82" s="53"/>
      <c r="E82" s="65"/>
      <c r="F82" s="66"/>
      <c r="G82" s="65"/>
      <c r="H82" s="66"/>
      <c r="I82" s="65"/>
      <c r="J82" s="66"/>
      <c r="K82" s="65"/>
    </row>
    <row r="83" spans="1:11">
      <c r="A83" s="53"/>
      <c r="B83" s="53"/>
      <c r="C83" s="53"/>
      <c r="D83" s="53"/>
      <c r="E83" s="65"/>
      <c r="F83" s="66"/>
      <c r="G83" s="65"/>
      <c r="H83" s="66"/>
      <c r="I83" s="65"/>
      <c r="J83" s="66"/>
      <c r="K83" s="65"/>
    </row>
  </sheetData>
  <sheetProtection formatCells="0" formatColumns="0" formatRows="0" insertColumns="0" insertRows="0" insertHyperlinks="0" deleteColumns="0" deleteRows="0" sort="0" autoFilter="0" pivotTables="0"/>
  <mergeCells count="5">
    <mergeCell ref="A1:K1"/>
    <mergeCell ref="A2:K2"/>
    <mergeCell ref="A3:K3"/>
    <mergeCell ref="E5:G5"/>
    <mergeCell ref="I5:K5"/>
  </mergeCells>
  <pageMargins left="0.66929133858267698" right="0.196850393700787" top="0.66929133858267698" bottom="0.25" header="0.39370078740157499" footer="0.25"/>
  <pageSetup paperSize="9" scale="68" firstPageNumber="9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  <pageSetUpPr fitToPage="1"/>
  </sheetPr>
  <dimension ref="A1:AH77"/>
  <sheetViews>
    <sheetView view="pageBreakPreview" topLeftCell="Q34" zoomScale="65" zoomScaleNormal="70" zoomScaleSheetLayoutView="65" workbookViewId="0">
      <selection activeCell="S42" sqref="S42"/>
    </sheetView>
  </sheetViews>
  <sheetFormatPr defaultColWidth="9.1796875" defaultRowHeight="23"/>
  <cols>
    <col min="1" max="1" width="3.1796875" style="163" customWidth="1"/>
    <col min="2" max="2" width="3.54296875" style="163" customWidth="1"/>
    <col min="3" max="3" width="39.453125" style="163" customWidth="1"/>
    <col min="4" max="4" width="9.1796875" style="163" customWidth="1"/>
    <col min="5" max="5" width="15.1796875" style="161" bestFit="1" customWidth="1"/>
    <col min="6" max="6" width="1.1796875" style="161" customWidth="1"/>
    <col min="7" max="7" width="16.54296875" style="161" bestFit="1" customWidth="1"/>
    <col min="8" max="8" width="1.1796875" style="161" customWidth="1"/>
    <col min="9" max="9" width="19.453125" style="161" bestFit="1" customWidth="1"/>
    <col min="10" max="10" width="1.453125" style="161" customWidth="1"/>
    <col min="11" max="11" width="20.81640625" style="161" customWidth="1"/>
    <col min="12" max="12" width="1.453125" style="161" customWidth="1"/>
    <col min="13" max="13" width="17.6328125" style="161" customWidth="1"/>
    <col min="14" max="14" width="1.453125" style="161" customWidth="1"/>
    <col min="15" max="15" width="19" style="161" customWidth="1"/>
    <col min="16" max="16" width="1.453125" style="161" customWidth="1"/>
    <col min="17" max="17" width="17.54296875" style="7" customWidth="1"/>
    <col min="18" max="18" width="1.453125" style="7" customWidth="1"/>
    <col min="19" max="19" width="22.54296875" style="7" customWidth="1"/>
    <col min="20" max="20" width="1.453125" style="7" customWidth="1"/>
    <col min="21" max="21" width="22.54296875" style="7" customWidth="1"/>
    <col min="22" max="22" width="1.453125" style="161" customWidth="1"/>
    <col min="23" max="23" width="17.81640625" style="161" bestFit="1" customWidth="1"/>
    <col min="24" max="24" width="1.453125" style="161" customWidth="1"/>
    <col min="25" max="25" width="17.453125" style="161" bestFit="1" customWidth="1"/>
    <col min="26" max="26" width="1.453125" style="161" customWidth="1"/>
    <col min="27" max="27" width="21.1796875" style="161" customWidth="1"/>
    <col min="28" max="28" width="16.453125" style="163" bestFit="1" customWidth="1"/>
    <col min="29" max="33" width="9.1796875" style="163"/>
    <col min="34" max="34" width="9.1796875" style="164"/>
    <col min="35" max="16384" width="9.1796875" style="163"/>
  </cols>
  <sheetData>
    <row r="1" spans="1:34" s="23" customFormat="1">
      <c r="A1" s="259" t="s">
        <v>0</v>
      </c>
      <c r="B1" s="259"/>
      <c r="C1" s="259"/>
      <c r="D1" s="259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H1" s="24"/>
    </row>
    <row r="2" spans="1:34" s="23" customFormat="1">
      <c r="A2" s="260" t="s">
        <v>59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H2" s="24"/>
    </row>
    <row r="3" spans="1:34" s="23" customFormat="1">
      <c r="A3" s="259" t="str">
        <f>+'PL 12m'!A3:K3</f>
        <v>สำหรับปี สิ้นสุดวันที่ 31 ธันวาคม 2564</v>
      </c>
      <c r="B3" s="259"/>
      <c r="C3" s="259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H3" s="24"/>
    </row>
    <row r="4" spans="1:34" s="23" customFormat="1">
      <c r="A4" s="261" t="s">
        <v>2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H4" s="24"/>
    </row>
    <row r="5" spans="1:34" s="23" customFormat="1" hidden="1">
      <c r="A5" s="158"/>
      <c r="B5" s="158"/>
      <c r="C5" s="158"/>
      <c r="D5" s="158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68" t="s">
        <v>5</v>
      </c>
      <c r="AH5" s="24"/>
    </row>
    <row r="6" spans="1:34" s="23" customFormat="1" hidden="1">
      <c r="A6" s="158"/>
      <c r="B6" s="158"/>
      <c r="C6" s="158"/>
      <c r="D6" s="158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68" t="s">
        <v>6</v>
      </c>
      <c r="AH6" s="24"/>
    </row>
    <row r="7" spans="1:34" s="23" customFormat="1">
      <c r="A7" s="158"/>
      <c r="B7" s="158"/>
      <c r="C7" s="158"/>
      <c r="D7" s="158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68" t="s">
        <v>183</v>
      </c>
      <c r="AH7" s="24"/>
    </row>
    <row r="8" spans="1:34" s="9" customFormat="1">
      <c r="A8" s="25"/>
      <c r="B8" s="25"/>
      <c r="C8" s="25"/>
      <c r="D8" s="25"/>
      <c r="E8" s="157" t="s">
        <v>60</v>
      </c>
      <c r="F8" s="69"/>
      <c r="G8" s="157" t="s">
        <v>61</v>
      </c>
      <c r="H8" s="69"/>
      <c r="I8" s="262" t="s">
        <v>34</v>
      </c>
      <c r="J8" s="262"/>
      <c r="K8" s="262"/>
      <c r="L8" s="262"/>
      <c r="M8" s="262"/>
      <c r="N8" s="185"/>
      <c r="O8" s="237" t="s">
        <v>194</v>
      </c>
      <c r="P8" s="69"/>
      <c r="Q8" s="262" t="s">
        <v>39</v>
      </c>
      <c r="R8" s="262"/>
      <c r="S8" s="262"/>
      <c r="T8" s="262"/>
      <c r="U8" s="262"/>
      <c r="V8" s="69"/>
      <c r="W8" s="157" t="s">
        <v>41</v>
      </c>
      <c r="X8" s="69"/>
      <c r="Y8" s="157" t="s">
        <v>62</v>
      </c>
      <c r="Z8" s="69"/>
      <c r="AA8" s="257" t="s">
        <v>58</v>
      </c>
      <c r="AH8" s="26"/>
    </row>
    <row r="9" spans="1:34" s="9" customFormat="1">
      <c r="A9" s="26"/>
      <c r="B9" s="26"/>
      <c r="C9" s="26"/>
      <c r="D9" s="26"/>
      <c r="E9" s="33" t="s">
        <v>63</v>
      </c>
      <c r="F9" s="33"/>
      <c r="G9" s="33" t="s">
        <v>64</v>
      </c>
      <c r="H9" s="33"/>
      <c r="I9" s="263"/>
      <c r="J9" s="263"/>
      <c r="K9" s="263"/>
      <c r="L9" s="263"/>
      <c r="M9" s="263"/>
      <c r="N9" s="186"/>
      <c r="O9" s="33"/>
      <c r="P9" s="33"/>
      <c r="Q9" s="263"/>
      <c r="R9" s="263"/>
      <c r="S9" s="263"/>
      <c r="T9" s="263"/>
      <c r="U9" s="263"/>
      <c r="V9" s="33"/>
      <c r="W9" s="33" t="s">
        <v>65</v>
      </c>
      <c r="X9" s="33"/>
      <c r="Y9" s="33" t="s">
        <v>66</v>
      </c>
      <c r="Z9" s="33"/>
      <c r="AA9" s="258"/>
      <c r="AH9" s="26"/>
    </row>
    <row r="10" spans="1:34" s="9" customFormat="1" ht="23.25" customHeight="1">
      <c r="A10" s="26"/>
      <c r="B10" s="26"/>
      <c r="C10" s="26"/>
      <c r="D10" s="26"/>
      <c r="E10" s="33"/>
      <c r="F10" s="33"/>
      <c r="G10" s="33"/>
      <c r="H10" s="33"/>
      <c r="I10" s="69" t="s">
        <v>67</v>
      </c>
      <c r="J10" s="69"/>
      <c r="K10" s="69" t="s">
        <v>67</v>
      </c>
      <c r="L10" s="69"/>
      <c r="M10" s="69" t="s">
        <v>68</v>
      </c>
      <c r="N10" s="33"/>
      <c r="O10" s="33"/>
      <c r="P10" s="33"/>
      <c r="Q10" s="33" t="s">
        <v>167</v>
      </c>
      <c r="R10" s="33"/>
      <c r="S10" s="33" t="s">
        <v>69</v>
      </c>
      <c r="T10" s="33"/>
      <c r="U10" s="33" t="s">
        <v>58</v>
      </c>
      <c r="V10" s="33"/>
      <c r="W10" s="33"/>
      <c r="X10" s="33"/>
      <c r="Y10" s="33"/>
      <c r="Z10" s="33"/>
      <c r="AA10" s="33"/>
      <c r="AH10" s="26"/>
    </row>
    <row r="11" spans="1:34" s="9" customFormat="1" ht="23.25" customHeight="1">
      <c r="A11" s="26"/>
      <c r="B11" s="26"/>
      <c r="C11" s="26"/>
      <c r="D11" s="26"/>
      <c r="E11" s="33"/>
      <c r="F11" s="33"/>
      <c r="G11" s="33"/>
      <c r="H11" s="33"/>
      <c r="I11" s="33" t="s">
        <v>70</v>
      </c>
      <c r="J11" s="33"/>
      <c r="K11" s="33" t="s">
        <v>192</v>
      </c>
      <c r="L11" s="33"/>
      <c r="M11" s="33"/>
      <c r="N11" s="33"/>
      <c r="O11" s="33"/>
      <c r="P11" s="33"/>
      <c r="Q11" s="33" t="s">
        <v>168</v>
      </c>
      <c r="R11" s="33"/>
      <c r="S11" s="33" t="s">
        <v>71</v>
      </c>
      <c r="T11" s="33"/>
      <c r="U11" s="33" t="s">
        <v>170</v>
      </c>
      <c r="V11" s="33"/>
      <c r="W11" s="33"/>
      <c r="X11" s="33"/>
      <c r="Y11" s="33"/>
      <c r="Z11" s="33"/>
      <c r="AA11" s="33"/>
      <c r="AH11" s="26"/>
    </row>
    <row r="12" spans="1:34" s="9" customFormat="1">
      <c r="A12" s="28"/>
      <c r="B12" s="28"/>
      <c r="C12" s="28"/>
      <c r="D12" s="29" t="s">
        <v>4</v>
      </c>
      <c r="E12" s="67"/>
      <c r="F12" s="67"/>
      <c r="G12" s="67"/>
      <c r="H12" s="67"/>
      <c r="I12" s="28"/>
      <c r="J12" s="67"/>
      <c r="K12" s="67"/>
      <c r="L12" s="67"/>
      <c r="M12" s="67"/>
      <c r="N12" s="67"/>
      <c r="O12" s="67"/>
      <c r="P12" s="67"/>
      <c r="Q12" s="67" t="s">
        <v>169</v>
      </c>
      <c r="R12" s="67"/>
      <c r="S12" s="28"/>
      <c r="T12" s="67"/>
      <c r="U12" s="67" t="s">
        <v>171</v>
      </c>
      <c r="V12" s="67"/>
      <c r="W12" s="67"/>
      <c r="X12" s="67"/>
      <c r="Y12" s="67"/>
      <c r="Z12" s="67"/>
      <c r="AA12" s="67"/>
      <c r="AH12" s="26"/>
    </row>
    <row r="13" spans="1:34" s="9" customFormat="1" ht="12.75" customHeight="1">
      <c r="A13" s="26"/>
      <c r="B13" s="26"/>
      <c r="C13" s="26"/>
      <c r="D13" s="27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H13" s="26"/>
    </row>
    <row r="14" spans="1:34" s="247" customFormat="1">
      <c r="A14" s="241" t="s">
        <v>156</v>
      </c>
      <c r="B14" s="246"/>
      <c r="C14" s="246"/>
      <c r="D14" s="246"/>
      <c r="E14" s="221">
        <v>300000000</v>
      </c>
      <c r="F14" s="221"/>
      <c r="G14" s="221">
        <v>1092894156.6300001</v>
      </c>
      <c r="H14" s="221"/>
      <c r="I14" s="221">
        <v>29999999.999999996</v>
      </c>
      <c r="J14" s="221"/>
      <c r="K14" s="221">
        <v>0</v>
      </c>
      <c r="L14" s="221"/>
      <c r="M14" s="221">
        <v>426925757.23000026</v>
      </c>
      <c r="N14" s="221"/>
      <c r="O14" s="221">
        <v>0</v>
      </c>
      <c r="P14" s="221"/>
      <c r="Q14" s="221">
        <v>0</v>
      </c>
      <c r="R14" s="221"/>
      <c r="S14" s="221">
        <v>-353682491.57000005</v>
      </c>
      <c r="T14" s="221"/>
      <c r="U14" s="221">
        <f>SUM(Q14:S14)</f>
        <v>-353682491.57000005</v>
      </c>
      <c r="V14" s="221"/>
      <c r="W14" s="221">
        <v>1496137422.2900004</v>
      </c>
      <c r="X14" s="221"/>
      <c r="Y14" s="221">
        <v>5114156.5699999966</v>
      </c>
      <c r="Z14" s="221"/>
      <c r="AA14" s="221">
        <f>SUM(W14:Y14)</f>
        <v>1501251578.8600004</v>
      </c>
      <c r="AH14" s="248"/>
    </row>
    <row r="15" spans="1:34" s="9" customFormat="1">
      <c r="A15" s="32" t="s">
        <v>189</v>
      </c>
      <c r="B15" s="32"/>
      <c r="C15" s="32"/>
      <c r="D15" s="26"/>
      <c r="E15" s="212"/>
      <c r="F15" s="213"/>
      <c r="G15" s="213"/>
      <c r="H15" s="213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H15" s="31"/>
    </row>
    <row r="16" spans="1:34" s="9" customFormat="1">
      <c r="A16" s="26"/>
      <c r="B16" s="26" t="s">
        <v>190</v>
      </c>
      <c r="C16" s="26"/>
      <c r="D16" s="26"/>
      <c r="E16" s="213">
        <v>0</v>
      </c>
      <c r="F16" s="213"/>
      <c r="G16" s="213">
        <v>0</v>
      </c>
      <c r="H16" s="213"/>
      <c r="I16" s="213">
        <v>0</v>
      </c>
      <c r="J16" s="213"/>
      <c r="K16" s="213">
        <v>0</v>
      </c>
      <c r="L16" s="213"/>
      <c r="M16" s="213">
        <f>+'PL 12m'!E33</f>
        <v>1011957785.9500002</v>
      </c>
      <c r="N16" s="213"/>
      <c r="O16" s="213">
        <v>0</v>
      </c>
      <c r="P16" s="213"/>
      <c r="Q16" s="213">
        <v>0</v>
      </c>
      <c r="R16" s="213"/>
      <c r="S16" s="213">
        <v>0</v>
      </c>
      <c r="T16" s="213"/>
      <c r="U16" s="212">
        <f>SUM(Q16:S16)</f>
        <v>0</v>
      </c>
      <c r="V16" s="213"/>
      <c r="W16" s="213">
        <f>SUM(E16:S16)</f>
        <v>1011957785.9500002</v>
      </c>
      <c r="X16" s="213"/>
      <c r="Y16" s="213">
        <f>+'PL 12m'!E34</f>
        <v>4358976.4399999995</v>
      </c>
      <c r="Z16" s="213"/>
      <c r="AA16" s="213">
        <f>+W16+Y16</f>
        <v>1016316762.3900002</v>
      </c>
      <c r="AB16" s="7"/>
      <c r="AH16" s="31"/>
    </row>
    <row r="17" spans="1:34" s="190" customFormat="1">
      <c r="A17" s="189"/>
      <c r="B17" s="189" t="s">
        <v>188</v>
      </c>
      <c r="C17" s="189"/>
      <c r="D17" s="189"/>
      <c r="E17" s="214">
        <v>0</v>
      </c>
      <c r="F17" s="214"/>
      <c r="G17" s="214">
        <v>0</v>
      </c>
      <c r="H17" s="214"/>
      <c r="I17" s="214">
        <v>0</v>
      </c>
      <c r="J17" s="214"/>
      <c r="K17" s="214">
        <v>0</v>
      </c>
      <c r="L17" s="214"/>
      <c r="M17" s="214">
        <f>'PL 12m'!E26+80.46</f>
        <v>6667.55</v>
      </c>
      <c r="N17" s="214"/>
      <c r="O17" s="214">
        <v>0</v>
      </c>
      <c r="P17" s="214"/>
      <c r="Q17" s="214">
        <f>+'PL 12m'!E24</f>
        <v>114013625.78</v>
      </c>
      <c r="R17" s="214"/>
      <c r="S17" s="214">
        <v>0</v>
      </c>
      <c r="T17" s="214"/>
      <c r="U17" s="214">
        <f>SUM(Q17:S17)</f>
        <v>114013625.78</v>
      </c>
      <c r="V17" s="214"/>
      <c r="W17" s="214">
        <f>SUM(E17:S17)</f>
        <v>114020293.33</v>
      </c>
      <c r="X17" s="214"/>
      <c r="Y17" s="214">
        <v>-80.459999999999994</v>
      </c>
      <c r="Z17" s="214"/>
      <c r="AA17" s="214">
        <f>+W17+Y17</f>
        <v>114020212.87</v>
      </c>
      <c r="AH17" s="191"/>
    </row>
    <row r="18" spans="1:34" s="9" customFormat="1">
      <c r="A18" s="26"/>
      <c r="B18" s="24" t="s">
        <v>191</v>
      </c>
      <c r="C18" s="24"/>
      <c r="D18" s="26"/>
      <c r="E18" s="215">
        <f>SUM(E16:E17)</f>
        <v>0</v>
      </c>
      <c r="F18" s="213"/>
      <c r="G18" s="215">
        <f>SUM(G16:G17)</f>
        <v>0</v>
      </c>
      <c r="H18" s="213"/>
      <c r="I18" s="215">
        <f>SUM(I16:I17)</f>
        <v>0</v>
      </c>
      <c r="J18" s="212"/>
      <c r="K18" s="215">
        <f>SUM(K16:K17)</f>
        <v>0</v>
      </c>
      <c r="L18" s="212"/>
      <c r="M18" s="215">
        <f>SUM(M16:M17)</f>
        <v>1011964453.5000001</v>
      </c>
      <c r="N18" s="212"/>
      <c r="O18" s="215">
        <f>SUM(O16:O17)</f>
        <v>0</v>
      </c>
      <c r="P18" s="212"/>
      <c r="Q18" s="215">
        <f>SUM(Q16:Q17)</f>
        <v>114013625.78</v>
      </c>
      <c r="R18" s="212"/>
      <c r="S18" s="215">
        <f>SUM(S16:S17)</f>
        <v>0</v>
      </c>
      <c r="T18" s="212"/>
      <c r="U18" s="215">
        <f>SUM(U16:U17)</f>
        <v>114013625.78</v>
      </c>
      <c r="V18" s="212"/>
      <c r="W18" s="215">
        <f>SUM(W16:W17)</f>
        <v>1125978079.2800002</v>
      </c>
      <c r="X18" s="212"/>
      <c r="Y18" s="215">
        <f>SUM(Y16:Y17)</f>
        <v>4358895.9799999995</v>
      </c>
      <c r="Z18" s="212"/>
      <c r="AA18" s="215">
        <f>SUM(AA16:AA17)</f>
        <v>1130336975.2600002</v>
      </c>
      <c r="AH18" s="31"/>
    </row>
    <row r="19" spans="1:34" s="9" customFormat="1">
      <c r="A19" s="32" t="s">
        <v>72</v>
      </c>
      <c r="B19" s="24"/>
      <c r="C19" s="24"/>
      <c r="D19" s="26"/>
      <c r="E19" s="212"/>
      <c r="F19" s="213"/>
      <c r="G19" s="213"/>
      <c r="H19" s="213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H19" s="31"/>
    </row>
    <row r="20" spans="1:34" s="9" customFormat="1">
      <c r="A20" s="26"/>
      <c r="B20" s="32" t="s">
        <v>73</v>
      </c>
      <c r="C20" s="32"/>
      <c r="D20" s="30"/>
      <c r="E20" s="212"/>
      <c r="F20" s="213"/>
      <c r="G20" s="213"/>
      <c r="H20" s="213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H20" s="31"/>
    </row>
    <row r="21" spans="1:34" s="9" customFormat="1">
      <c r="A21" s="26"/>
      <c r="B21" s="32"/>
      <c r="C21" s="35" t="s">
        <v>194</v>
      </c>
      <c r="D21" s="30">
        <v>21</v>
      </c>
      <c r="E21" s="213">
        <v>0</v>
      </c>
      <c r="F21" s="213"/>
      <c r="G21" s="213">
        <v>0</v>
      </c>
      <c r="H21" s="213"/>
      <c r="I21" s="213">
        <v>0</v>
      </c>
      <c r="J21" s="213"/>
      <c r="K21" s="213">
        <v>0</v>
      </c>
      <c r="L21" s="213"/>
      <c r="M21" s="213">
        <v>0</v>
      </c>
      <c r="N21" s="213"/>
      <c r="O21" s="213">
        <v>-21676000</v>
      </c>
      <c r="P21" s="213"/>
      <c r="Q21" s="213">
        <v>0</v>
      </c>
      <c r="R21" s="213"/>
      <c r="S21" s="213">
        <v>0</v>
      </c>
      <c r="T21" s="213"/>
      <c r="U21" s="213">
        <v>0</v>
      </c>
      <c r="V21" s="213"/>
      <c r="W21" s="213">
        <f>SUM(E21:R21)</f>
        <v>-21676000</v>
      </c>
      <c r="X21" s="213"/>
      <c r="Y21" s="213">
        <v>0</v>
      </c>
      <c r="Z21" s="213"/>
      <c r="AA21" s="213">
        <f>+W21+Y21</f>
        <v>-21676000</v>
      </c>
      <c r="AH21" s="31"/>
    </row>
    <row r="22" spans="1:34" s="9" customFormat="1">
      <c r="A22" s="26"/>
      <c r="B22" s="24"/>
      <c r="C22" s="36" t="s">
        <v>195</v>
      </c>
      <c r="D22" s="30">
        <v>21</v>
      </c>
      <c r="E22" s="213">
        <v>0</v>
      </c>
      <c r="F22" s="213"/>
      <c r="G22" s="213">
        <v>0</v>
      </c>
      <c r="H22" s="213"/>
      <c r="I22" s="213">
        <v>0</v>
      </c>
      <c r="J22" s="213"/>
      <c r="K22" s="213">
        <v>21676000</v>
      </c>
      <c r="L22" s="213"/>
      <c r="M22" s="213">
        <f>-K22</f>
        <v>-21676000</v>
      </c>
      <c r="N22" s="213"/>
      <c r="O22" s="213">
        <v>0</v>
      </c>
      <c r="P22" s="213"/>
      <c r="Q22" s="213">
        <v>0</v>
      </c>
      <c r="R22" s="213"/>
      <c r="S22" s="213">
        <v>0</v>
      </c>
      <c r="T22" s="213"/>
      <c r="U22" s="213">
        <v>0</v>
      </c>
      <c r="V22" s="213"/>
      <c r="W22" s="213">
        <f>SUM(E22:S22)</f>
        <v>0</v>
      </c>
      <c r="X22" s="213"/>
      <c r="Y22" s="213">
        <v>0</v>
      </c>
      <c r="Z22" s="213"/>
      <c r="AA22" s="213">
        <f>+W22+Y22</f>
        <v>0</v>
      </c>
      <c r="AH22" s="31"/>
    </row>
    <row r="23" spans="1:34" s="9" customFormat="1">
      <c r="A23" s="26"/>
      <c r="B23" s="24"/>
      <c r="C23" s="36" t="s">
        <v>75</v>
      </c>
      <c r="D23" s="30">
        <v>22</v>
      </c>
      <c r="E23" s="213">
        <v>0</v>
      </c>
      <c r="F23" s="213"/>
      <c r="G23" s="213">
        <v>0</v>
      </c>
      <c r="H23" s="213"/>
      <c r="I23" s="213">
        <v>0</v>
      </c>
      <c r="J23" s="213"/>
      <c r="K23" s="213">
        <v>0</v>
      </c>
      <c r="L23" s="213"/>
      <c r="M23" s="213">
        <v>-644958750</v>
      </c>
      <c r="N23" s="213"/>
      <c r="O23" s="213">
        <v>0</v>
      </c>
      <c r="P23" s="213"/>
      <c r="Q23" s="213">
        <v>0</v>
      </c>
      <c r="R23" s="213"/>
      <c r="S23" s="213">
        <v>0</v>
      </c>
      <c r="T23" s="213"/>
      <c r="U23" s="213">
        <f>SUM(Q23:S23)</f>
        <v>0</v>
      </c>
      <c r="V23" s="213"/>
      <c r="W23" s="213">
        <f>SUM(E23:S23)</f>
        <v>-644958750</v>
      </c>
      <c r="X23" s="213"/>
      <c r="Y23" s="213">
        <v>0</v>
      </c>
      <c r="Z23" s="213"/>
      <c r="AA23" s="213">
        <f>+W23+Y23</f>
        <v>-644958750</v>
      </c>
      <c r="AH23" s="31"/>
    </row>
    <row r="24" spans="1:34" s="9" customFormat="1">
      <c r="A24" s="26"/>
      <c r="B24" s="24"/>
      <c r="C24" s="37" t="s">
        <v>76</v>
      </c>
      <c r="D24" s="26"/>
      <c r="E24" s="215">
        <f>SUM(E21:E23)</f>
        <v>0</v>
      </c>
      <c r="F24" s="213"/>
      <c r="G24" s="215">
        <f>SUM(G21:G23)</f>
        <v>0</v>
      </c>
      <c r="H24" s="213"/>
      <c r="I24" s="215">
        <f>SUM(I21:I23)</f>
        <v>0</v>
      </c>
      <c r="J24" s="212"/>
      <c r="K24" s="215">
        <f>SUM(K21:K23)</f>
        <v>21676000</v>
      </c>
      <c r="L24" s="212"/>
      <c r="M24" s="215">
        <f>SUM(M21:M23)</f>
        <v>-666634750</v>
      </c>
      <c r="N24" s="212"/>
      <c r="O24" s="215">
        <f>SUM(O21:O23)</f>
        <v>-21676000</v>
      </c>
      <c r="P24" s="212"/>
      <c r="Q24" s="215">
        <f>SUM(Q21:Q23)</f>
        <v>0</v>
      </c>
      <c r="R24" s="212"/>
      <c r="S24" s="215">
        <f>SUM(S21:S23)</f>
        <v>0</v>
      </c>
      <c r="T24" s="212"/>
      <c r="U24" s="215">
        <f>SUM(U21:U23)</f>
        <v>0</v>
      </c>
      <c r="V24" s="212"/>
      <c r="W24" s="215">
        <f>SUM(W21:W23)</f>
        <v>-666634750</v>
      </c>
      <c r="X24" s="212"/>
      <c r="Y24" s="215">
        <f>SUM(Y21:Y23)</f>
        <v>0</v>
      </c>
      <c r="Z24" s="212"/>
      <c r="AA24" s="215">
        <f>SUM(AA21:AA23)</f>
        <v>-666634750</v>
      </c>
      <c r="AH24" s="31"/>
    </row>
    <row r="25" spans="1:34" s="9" customFormat="1" hidden="1">
      <c r="A25" s="32" t="s">
        <v>77</v>
      </c>
      <c r="C25" s="32"/>
      <c r="D25" s="41"/>
      <c r="E25" s="212"/>
      <c r="F25" s="213"/>
      <c r="G25" s="212"/>
      <c r="H25" s="213"/>
      <c r="I25" s="212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H25" s="31"/>
    </row>
    <row r="26" spans="1:34" s="9" customFormat="1" hidden="1">
      <c r="B26" s="32" t="s">
        <v>78</v>
      </c>
      <c r="D26" s="41"/>
      <c r="E26" s="212"/>
      <c r="F26" s="213"/>
      <c r="G26" s="212"/>
      <c r="H26" s="213"/>
      <c r="I26" s="212"/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H26" s="31"/>
    </row>
    <row r="27" spans="1:34" s="9" customFormat="1" hidden="1">
      <c r="A27" s="26"/>
      <c r="B27" s="32"/>
      <c r="C27" s="26" t="s">
        <v>118</v>
      </c>
      <c r="D27" s="26"/>
      <c r="E27" s="212"/>
      <c r="F27" s="213"/>
      <c r="G27" s="212"/>
      <c r="H27" s="213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H27" s="31"/>
    </row>
    <row r="28" spans="1:34" s="9" customFormat="1" hidden="1">
      <c r="A28" s="26"/>
      <c r="B28" s="32"/>
      <c r="C28" s="26" t="s">
        <v>80</v>
      </c>
      <c r="D28" s="38"/>
      <c r="E28" s="216">
        <v>0</v>
      </c>
      <c r="F28" s="213"/>
      <c r="G28" s="216">
        <v>0</v>
      </c>
      <c r="H28" s="213"/>
      <c r="I28" s="216">
        <v>0</v>
      </c>
      <c r="J28" s="213"/>
      <c r="K28" s="216">
        <v>0</v>
      </c>
      <c r="L28" s="213"/>
      <c r="M28" s="216">
        <v>0</v>
      </c>
      <c r="N28" s="213"/>
      <c r="O28" s="216">
        <v>0</v>
      </c>
      <c r="P28" s="213"/>
      <c r="Q28" s="216">
        <v>0</v>
      </c>
      <c r="R28" s="213"/>
      <c r="S28" s="216">
        <v>0</v>
      </c>
      <c r="T28" s="213"/>
      <c r="U28" s="216">
        <v>0</v>
      </c>
      <c r="V28" s="213"/>
      <c r="W28" s="216">
        <f>SUM(E28:S28)</f>
        <v>0</v>
      </c>
      <c r="X28" s="213"/>
      <c r="Y28" s="216">
        <v>0</v>
      </c>
      <c r="Z28" s="213"/>
      <c r="AA28" s="216">
        <f>+W28+Y28</f>
        <v>0</v>
      </c>
      <c r="AH28" s="31"/>
    </row>
    <row r="29" spans="1:34" s="9" customFormat="1" hidden="1">
      <c r="A29" s="26"/>
      <c r="B29" s="32" t="s">
        <v>81</v>
      </c>
      <c r="C29" s="32"/>
      <c r="D29" s="41"/>
      <c r="E29" s="212"/>
      <c r="F29" s="213"/>
      <c r="G29" s="212"/>
      <c r="H29" s="213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H29" s="31"/>
    </row>
    <row r="30" spans="1:34" s="9" customFormat="1" hidden="1">
      <c r="A30" s="26"/>
      <c r="B30" s="32"/>
      <c r="C30" s="32" t="s">
        <v>82</v>
      </c>
      <c r="D30" s="41"/>
      <c r="E30" s="212">
        <f>SUM(E28)</f>
        <v>0</v>
      </c>
      <c r="F30" s="213"/>
      <c r="G30" s="212">
        <f>SUM(G28)</f>
        <v>0</v>
      </c>
      <c r="H30" s="213"/>
      <c r="I30" s="212">
        <f>SUM(I28)</f>
        <v>0</v>
      </c>
      <c r="J30" s="212"/>
      <c r="K30" s="212">
        <f>SUM(K28)</f>
        <v>0</v>
      </c>
      <c r="L30" s="212"/>
      <c r="M30" s="212">
        <f>SUM(M28)</f>
        <v>0</v>
      </c>
      <c r="N30" s="212"/>
      <c r="O30" s="212">
        <f>SUM(O28)</f>
        <v>0</v>
      </c>
      <c r="P30" s="212"/>
      <c r="Q30" s="212">
        <f>SUM(Q28)</f>
        <v>0</v>
      </c>
      <c r="R30" s="212"/>
      <c r="S30" s="212">
        <f>SUM(S28)</f>
        <v>0</v>
      </c>
      <c r="T30" s="212"/>
      <c r="U30" s="212">
        <f>SUM(U28)</f>
        <v>0</v>
      </c>
      <c r="V30" s="212"/>
      <c r="W30" s="212">
        <f>SUM(W28)</f>
        <v>0</v>
      </c>
      <c r="X30" s="212"/>
      <c r="Y30" s="212">
        <f>SUM(Y28)</f>
        <v>0</v>
      </c>
      <c r="Z30" s="212"/>
      <c r="AA30" s="212">
        <f>SUM(AA28)</f>
        <v>0</v>
      </c>
      <c r="AH30" s="31"/>
    </row>
    <row r="31" spans="1:34" s="9" customFormat="1">
      <c r="A31" s="26"/>
      <c r="B31" s="32" t="s">
        <v>83</v>
      </c>
      <c r="C31" s="37"/>
      <c r="D31" s="26"/>
      <c r="E31" s="215">
        <f>SUM(E24,E30)</f>
        <v>0</v>
      </c>
      <c r="F31" s="213"/>
      <c r="G31" s="215">
        <f>SUM(G24,G30)</f>
        <v>0</v>
      </c>
      <c r="H31" s="213"/>
      <c r="I31" s="215">
        <f>SUM(I24,I30)</f>
        <v>0</v>
      </c>
      <c r="J31" s="212"/>
      <c r="K31" s="215">
        <f>SUM(K24,K30)</f>
        <v>21676000</v>
      </c>
      <c r="L31" s="212"/>
      <c r="M31" s="215">
        <f>SUM(M24,M30)</f>
        <v>-666634750</v>
      </c>
      <c r="N31" s="212"/>
      <c r="O31" s="215">
        <f>SUM(O24,O30)</f>
        <v>-21676000</v>
      </c>
      <c r="P31" s="212"/>
      <c r="Q31" s="215">
        <f>SUM(Q24,Q30)</f>
        <v>0</v>
      </c>
      <c r="R31" s="212"/>
      <c r="S31" s="215">
        <f>SUM(S24,S30)</f>
        <v>0</v>
      </c>
      <c r="T31" s="212"/>
      <c r="U31" s="215">
        <f>SUM(U24,U30)</f>
        <v>0</v>
      </c>
      <c r="V31" s="212"/>
      <c r="W31" s="215">
        <f>SUM(W24,W30)</f>
        <v>-666634750</v>
      </c>
      <c r="X31" s="212"/>
      <c r="Y31" s="215">
        <f>SUM(Y24,Y30)</f>
        <v>0</v>
      </c>
      <c r="Z31" s="212"/>
      <c r="AA31" s="215">
        <f>SUM(AA24,AA30)</f>
        <v>-666634750</v>
      </c>
      <c r="AH31" s="31"/>
    </row>
    <row r="32" spans="1:34" s="9" customFormat="1" ht="23.5" thickBot="1">
      <c r="A32" s="32" t="s">
        <v>187</v>
      </c>
      <c r="B32" s="32"/>
      <c r="C32" s="32"/>
      <c r="D32" s="41"/>
      <c r="E32" s="217">
        <f>+E14+E18+E31</f>
        <v>300000000</v>
      </c>
      <c r="F32" s="213"/>
      <c r="G32" s="217">
        <f>+G14+G18+G31</f>
        <v>1092894156.6300001</v>
      </c>
      <c r="H32" s="213"/>
      <c r="I32" s="217">
        <f>+I14+I18+I31</f>
        <v>29999999.999999996</v>
      </c>
      <c r="J32" s="212"/>
      <c r="K32" s="217">
        <f>+K14+K18+K31</f>
        <v>21676000</v>
      </c>
      <c r="L32" s="212"/>
      <c r="M32" s="217">
        <f>+M14+M18+M31</f>
        <v>772255460.7300005</v>
      </c>
      <c r="N32" s="212"/>
      <c r="O32" s="217">
        <f>+O14+O18+O31</f>
        <v>-21676000</v>
      </c>
      <c r="P32" s="212"/>
      <c r="Q32" s="217">
        <f>+Q14+Q18+Q31</f>
        <v>114013625.78</v>
      </c>
      <c r="R32" s="212"/>
      <c r="S32" s="217">
        <f>+S14+S18+S31</f>
        <v>-353682491.57000005</v>
      </c>
      <c r="T32" s="212"/>
      <c r="U32" s="217">
        <f>+U14+U18+U31</f>
        <v>-239668865.79000005</v>
      </c>
      <c r="V32" s="212"/>
      <c r="W32" s="217">
        <f>+W14+W18+W31</f>
        <v>1955480751.5700006</v>
      </c>
      <c r="X32" s="212"/>
      <c r="Y32" s="217">
        <f>+Y14+Y18+Y31</f>
        <v>9473052.549999997</v>
      </c>
      <c r="Z32" s="212"/>
      <c r="AA32" s="217">
        <f>+AA14+AA18+AA31</f>
        <v>1964953804.1200008</v>
      </c>
      <c r="AB32" s="3">
        <f>+AA32-BS!I75</f>
        <v>0</v>
      </c>
      <c r="AC32" s="39"/>
      <c r="AH32" s="31"/>
    </row>
    <row r="33" spans="1:34" ht="11.15" customHeight="1" thickTop="1">
      <c r="A33" s="23"/>
      <c r="B33" s="32"/>
      <c r="C33" s="37"/>
      <c r="D33" s="26"/>
      <c r="E33" s="212"/>
      <c r="F33" s="213"/>
      <c r="G33" s="213"/>
      <c r="H33" s="213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H33" s="166"/>
    </row>
    <row r="34" spans="1:34" s="243" customFormat="1">
      <c r="A34" s="241" t="s">
        <v>144</v>
      </c>
      <c r="B34" s="241"/>
      <c r="C34" s="241"/>
      <c r="D34" s="242"/>
      <c r="E34" s="221">
        <v>300000000</v>
      </c>
      <c r="F34" s="221"/>
      <c r="G34" s="221">
        <v>1092894156.6300001</v>
      </c>
      <c r="H34" s="221"/>
      <c r="I34" s="221">
        <v>29999999.999999996</v>
      </c>
      <c r="J34" s="221"/>
      <c r="K34" s="221">
        <v>0</v>
      </c>
      <c r="L34" s="221"/>
      <c r="M34" s="221">
        <v>326604198.48000026</v>
      </c>
      <c r="N34" s="221"/>
      <c r="O34" s="221">
        <v>0</v>
      </c>
      <c r="P34" s="221"/>
      <c r="Q34" s="221">
        <v>0</v>
      </c>
      <c r="R34" s="221"/>
      <c r="S34" s="221">
        <v>-353682491.57000005</v>
      </c>
      <c r="T34" s="221"/>
      <c r="U34" s="221">
        <f>SUM(Q34:S34)</f>
        <v>-353682491.57000005</v>
      </c>
      <c r="V34" s="221"/>
      <c r="W34" s="221">
        <f>SUM(E34:S34)</f>
        <v>1395815863.5400004</v>
      </c>
      <c r="X34" s="221"/>
      <c r="Y34" s="221">
        <v>3985747.6099999966</v>
      </c>
      <c r="Z34" s="221"/>
      <c r="AA34" s="221">
        <f>SUM(W34:Y34)</f>
        <v>1399801611.1500003</v>
      </c>
      <c r="AC34" s="244"/>
      <c r="AH34" s="245"/>
    </row>
    <row r="35" spans="1:34">
      <c r="A35" s="32" t="s">
        <v>189</v>
      </c>
      <c r="B35" s="32"/>
      <c r="C35" s="32"/>
      <c r="D35" s="26"/>
      <c r="E35" s="212"/>
      <c r="F35" s="213"/>
      <c r="G35" s="213"/>
      <c r="H35" s="213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3"/>
      <c r="X35" s="212"/>
      <c r="Y35" s="212"/>
      <c r="Z35" s="212"/>
      <c r="AA35" s="213"/>
      <c r="AH35" s="166"/>
    </row>
    <row r="36" spans="1:34">
      <c r="A36" s="26"/>
      <c r="B36" s="26" t="s">
        <v>190</v>
      </c>
      <c r="C36" s="26"/>
      <c r="D36" s="26"/>
      <c r="E36" s="213">
        <v>0</v>
      </c>
      <c r="F36" s="213"/>
      <c r="G36" s="213">
        <v>0</v>
      </c>
      <c r="H36" s="213"/>
      <c r="I36" s="213">
        <v>0</v>
      </c>
      <c r="J36" s="213"/>
      <c r="K36" s="213">
        <v>0</v>
      </c>
      <c r="L36" s="213"/>
      <c r="M36" s="213">
        <f>+'PL 12m'!G33</f>
        <v>412494824.3799997</v>
      </c>
      <c r="N36" s="213"/>
      <c r="O36" s="213">
        <v>0</v>
      </c>
      <c r="P36" s="213"/>
      <c r="Q36" s="213">
        <v>0</v>
      </c>
      <c r="R36" s="213"/>
      <c r="S36" s="213">
        <v>0</v>
      </c>
      <c r="T36" s="213"/>
      <c r="U36" s="213">
        <f t="shared" ref="U36:U37" si="0">SUM(Q36:S36)</f>
        <v>0</v>
      </c>
      <c r="V36" s="213"/>
      <c r="W36" s="213">
        <f>SUM(E36:S36)</f>
        <v>412494824.3799997</v>
      </c>
      <c r="X36" s="213"/>
      <c r="Y36" s="213">
        <f>+'PL 12m'!G34</f>
        <v>1128736.33</v>
      </c>
      <c r="Z36" s="213"/>
      <c r="AA36" s="213">
        <f>+W36+Y36</f>
        <v>413623560.70999968</v>
      </c>
      <c r="AB36" s="161"/>
      <c r="AC36" s="169"/>
      <c r="AH36" s="166"/>
    </row>
    <row r="37" spans="1:34">
      <c r="A37" s="26"/>
      <c r="B37" s="26" t="s">
        <v>188</v>
      </c>
      <c r="C37" s="26"/>
      <c r="D37" s="26"/>
      <c r="E37" s="213">
        <v>0</v>
      </c>
      <c r="F37" s="213"/>
      <c r="G37" s="213">
        <v>0</v>
      </c>
      <c r="H37" s="213"/>
      <c r="I37" s="213">
        <v>0</v>
      </c>
      <c r="J37" s="213"/>
      <c r="K37" s="213">
        <v>0</v>
      </c>
      <c r="L37" s="213"/>
      <c r="M37" s="213">
        <f>'PL 12m'!G28-Y37</f>
        <v>2826734.37</v>
      </c>
      <c r="N37" s="213"/>
      <c r="O37" s="213">
        <v>0</v>
      </c>
      <c r="P37" s="213"/>
      <c r="Q37" s="213">
        <v>0</v>
      </c>
      <c r="R37" s="213"/>
      <c r="S37" s="213">
        <v>0</v>
      </c>
      <c r="T37" s="213"/>
      <c r="U37" s="213">
        <f t="shared" si="0"/>
        <v>0</v>
      </c>
      <c r="V37" s="213"/>
      <c r="W37" s="213">
        <f>SUM(E37:S37)</f>
        <v>2826734.37</v>
      </c>
      <c r="X37" s="213"/>
      <c r="Y37" s="213">
        <v>-327.37</v>
      </c>
      <c r="Z37" s="213"/>
      <c r="AA37" s="213">
        <f>+W37+Y37</f>
        <v>2826407</v>
      </c>
      <c r="AH37" s="166"/>
    </row>
    <row r="38" spans="1:34">
      <c r="A38" s="26"/>
      <c r="B38" s="24" t="s">
        <v>191</v>
      </c>
      <c r="C38" s="24"/>
      <c r="D38" s="26"/>
      <c r="E38" s="215">
        <f>SUM(E36:E37)</f>
        <v>0</v>
      </c>
      <c r="F38" s="213"/>
      <c r="G38" s="215">
        <f>SUM(G36:G37)</f>
        <v>0</v>
      </c>
      <c r="H38" s="213"/>
      <c r="I38" s="215">
        <f>SUM(I36:I37)</f>
        <v>0</v>
      </c>
      <c r="J38" s="212"/>
      <c r="K38" s="215">
        <f>SUM(K36:K37)</f>
        <v>0</v>
      </c>
      <c r="L38" s="212"/>
      <c r="M38" s="215">
        <f>SUM(M36:M37)</f>
        <v>415321558.7499997</v>
      </c>
      <c r="N38" s="212"/>
      <c r="O38" s="215">
        <f>SUM(O36:O37)</f>
        <v>0</v>
      </c>
      <c r="P38" s="212"/>
      <c r="Q38" s="215">
        <f>SUM(Q36:Q37)</f>
        <v>0</v>
      </c>
      <c r="R38" s="212"/>
      <c r="S38" s="215">
        <f>SUM(S36:S37)</f>
        <v>0</v>
      </c>
      <c r="T38" s="212"/>
      <c r="U38" s="215">
        <f>SUM(U36:U37)</f>
        <v>0</v>
      </c>
      <c r="V38" s="212"/>
      <c r="W38" s="215">
        <f>SUM(W36:W37)</f>
        <v>415321558.7499997</v>
      </c>
      <c r="X38" s="212"/>
      <c r="Y38" s="215">
        <f>SUM(Y36:Y37)</f>
        <v>1128408.96</v>
      </c>
      <c r="Z38" s="212"/>
      <c r="AA38" s="215">
        <f>SUM(AA36:AA37)</f>
        <v>416449967.70999968</v>
      </c>
      <c r="AH38" s="166"/>
    </row>
    <row r="39" spans="1:34">
      <c r="A39" s="32" t="s">
        <v>72</v>
      </c>
      <c r="B39" s="24"/>
      <c r="C39" s="24"/>
      <c r="D39" s="26"/>
      <c r="E39" s="212"/>
      <c r="F39" s="213"/>
      <c r="G39" s="213"/>
      <c r="H39" s="213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H39" s="166"/>
    </row>
    <row r="40" spans="1:34">
      <c r="A40" s="26"/>
      <c r="B40" s="32" t="s">
        <v>73</v>
      </c>
      <c r="C40" s="32"/>
      <c r="D40" s="38"/>
      <c r="E40" s="212"/>
      <c r="F40" s="213"/>
      <c r="G40" s="213"/>
      <c r="H40" s="213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H40" s="166"/>
    </row>
    <row r="41" spans="1:34" hidden="1">
      <c r="A41" s="26"/>
      <c r="B41" s="24"/>
      <c r="C41" s="36" t="s">
        <v>74</v>
      </c>
      <c r="D41" s="30"/>
      <c r="E41" s="213">
        <v>0</v>
      </c>
      <c r="F41" s="213"/>
      <c r="G41" s="213">
        <v>0</v>
      </c>
      <c r="H41" s="213"/>
      <c r="I41" s="213">
        <v>0</v>
      </c>
      <c r="J41" s="213"/>
      <c r="K41" s="213">
        <v>0</v>
      </c>
      <c r="L41" s="213"/>
      <c r="M41" s="213">
        <f>-I41</f>
        <v>0</v>
      </c>
      <c r="N41" s="213"/>
      <c r="O41" s="213"/>
      <c r="P41" s="213"/>
      <c r="Q41" s="213"/>
      <c r="R41" s="213"/>
      <c r="S41" s="213">
        <v>0</v>
      </c>
      <c r="T41" s="213"/>
      <c r="U41" s="213"/>
      <c r="V41" s="213"/>
      <c r="W41" s="213">
        <f>SUM(E41:S41)</f>
        <v>0</v>
      </c>
      <c r="X41" s="213"/>
      <c r="Y41" s="213">
        <v>0</v>
      </c>
      <c r="Z41" s="213"/>
      <c r="AA41" s="213">
        <f>+W41+Y41</f>
        <v>0</v>
      </c>
      <c r="AH41" s="166"/>
    </row>
    <row r="42" spans="1:34">
      <c r="A42" s="26"/>
      <c r="B42" s="24"/>
      <c r="C42" s="36" t="s">
        <v>75</v>
      </c>
      <c r="D42" s="30">
        <v>22</v>
      </c>
      <c r="E42" s="213">
        <v>0</v>
      </c>
      <c r="F42" s="213"/>
      <c r="G42" s="213">
        <v>0</v>
      </c>
      <c r="H42" s="213"/>
      <c r="I42" s="213">
        <v>0</v>
      </c>
      <c r="J42" s="213"/>
      <c r="K42" s="213">
        <v>0</v>
      </c>
      <c r="L42" s="213"/>
      <c r="M42" s="213">
        <v>-315000000</v>
      </c>
      <c r="N42" s="213"/>
      <c r="O42" s="213">
        <v>0</v>
      </c>
      <c r="P42" s="213"/>
      <c r="Q42" s="213">
        <v>0</v>
      </c>
      <c r="R42" s="213"/>
      <c r="S42" s="213">
        <v>0</v>
      </c>
      <c r="T42" s="213"/>
      <c r="U42" s="213">
        <f>SUM(Q42:S42)</f>
        <v>0</v>
      </c>
      <c r="V42" s="213"/>
      <c r="W42" s="213">
        <f>SUM(E42:S42)</f>
        <v>-315000000</v>
      </c>
      <c r="X42" s="213"/>
      <c r="Y42" s="213">
        <v>0</v>
      </c>
      <c r="Z42" s="213"/>
      <c r="AA42" s="213">
        <f>+W42+Y42</f>
        <v>-315000000</v>
      </c>
      <c r="AH42" s="166"/>
    </row>
    <row r="43" spans="1:34">
      <c r="A43" s="26"/>
      <c r="B43" s="24"/>
      <c r="C43" s="37" t="s">
        <v>76</v>
      </c>
      <c r="D43" s="26"/>
      <c r="E43" s="215">
        <f>SUM(E41:E42)</f>
        <v>0</v>
      </c>
      <c r="F43" s="213"/>
      <c r="G43" s="215">
        <f>SUM(G41:G42)</f>
        <v>0</v>
      </c>
      <c r="H43" s="213"/>
      <c r="I43" s="215">
        <f>SUM(I41:I42)</f>
        <v>0</v>
      </c>
      <c r="J43" s="212"/>
      <c r="K43" s="215">
        <f>SUM(K41:K42)</f>
        <v>0</v>
      </c>
      <c r="L43" s="212"/>
      <c r="M43" s="215">
        <f>SUM(M41:M42)</f>
        <v>-315000000</v>
      </c>
      <c r="N43" s="212"/>
      <c r="O43" s="215">
        <f>SUM(O41:O42)</f>
        <v>0</v>
      </c>
      <c r="P43" s="212"/>
      <c r="Q43" s="215">
        <f>SUM(Q41:Q42)</f>
        <v>0</v>
      </c>
      <c r="R43" s="212"/>
      <c r="S43" s="215">
        <f>SUM(S41:S42)</f>
        <v>0</v>
      </c>
      <c r="T43" s="212"/>
      <c r="U43" s="215">
        <f>SUM(U41:U42)</f>
        <v>0</v>
      </c>
      <c r="V43" s="212"/>
      <c r="W43" s="215">
        <f>SUM(W41:W42)</f>
        <v>-315000000</v>
      </c>
      <c r="X43" s="212"/>
      <c r="Y43" s="215">
        <f>SUM(Y41:Y42)</f>
        <v>0</v>
      </c>
      <c r="Z43" s="212"/>
      <c r="AA43" s="215">
        <f>SUM(AA41:AA42)</f>
        <v>-315000000</v>
      </c>
      <c r="AH43" s="166"/>
    </row>
    <row r="44" spans="1:34" hidden="1">
      <c r="A44" s="32" t="s">
        <v>77</v>
      </c>
      <c r="B44" s="9"/>
      <c r="C44" s="32"/>
      <c r="D44" s="41"/>
      <c r="E44" s="212"/>
      <c r="F44" s="213"/>
      <c r="G44" s="212"/>
      <c r="H44" s="213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H44" s="166"/>
    </row>
    <row r="45" spans="1:34" hidden="1">
      <c r="A45" s="9"/>
      <c r="B45" s="32" t="s">
        <v>78</v>
      </c>
      <c r="C45" s="9"/>
      <c r="D45" s="41"/>
      <c r="E45" s="212"/>
      <c r="F45" s="213"/>
      <c r="G45" s="212"/>
      <c r="H45" s="213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H45" s="166"/>
    </row>
    <row r="46" spans="1:34" hidden="1">
      <c r="A46" s="26"/>
      <c r="B46" s="32"/>
      <c r="C46" s="26" t="s">
        <v>118</v>
      </c>
      <c r="D46" s="26"/>
      <c r="E46" s="212"/>
      <c r="F46" s="213"/>
      <c r="G46" s="212"/>
      <c r="H46" s="213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H46" s="166"/>
    </row>
    <row r="47" spans="1:34" hidden="1">
      <c r="A47" s="26"/>
      <c r="B47" s="32"/>
      <c r="C47" s="26" t="s">
        <v>80</v>
      </c>
      <c r="D47" s="38">
        <v>12.2</v>
      </c>
      <c r="E47" s="216">
        <v>0</v>
      </c>
      <c r="F47" s="213"/>
      <c r="G47" s="216">
        <v>0</v>
      </c>
      <c r="H47" s="213"/>
      <c r="I47" s="216">
        <v>0</v>
      </c>
      <c r="J47" s="213"/>
      <c r="K47" s="216">
        <v>0</v>
      </c>
      <c r="L47" s="213"/>
      <c r="M47" s="216">
        <v>0</v>
      </c>
      <c r="N47" s="213"/>
      <c r="O47" s="216">
        <v>0</v>
      </c>
      <c r="P47" s="213"/>
      <c r="Q47" s="216">
        <v>0</v>
      </c>
      <c r="R47" s="213"/>
      <c r="S47" s="216">
        <v>0</v>
      </c>
      <c r="T47" s="213"/>
      <c r="U47" s="216">
        <v>0</v>
      </c>
      <c r="V47" s="213"/>
      <c r="W47" s="216">
        <f>SUM(E47:S47)</f>
        <v>0</v>
      </c>
      <c r="X47" s="213"/>
      <c r="Y47" s="216">
        <v>0</v>
      </c>
      <c r="Z47" s="213"/>
      <c r="AA47" s="216">
        <f>+W47+Y47</f>
        <v>0</v>
      </c>
      <c r="AH47" s="166"/>
    </row>
    <row r="48" spans="1:34" hidden="1">
      <c r="A48" s="26"/>
      <c r="B48" s="32" t="s">
        <v>81</v>
      </c>
      <c r="C48" s="32"/>
      <c r="D48" s="41"/>
      <c r="E48" s="212"/>
      <c r="F48" s="213"/>
      <c r="G48" s="212"/>
      <c r="H48" s="213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H48" s="166"/>
    </row>
    <row r="49" spans="1:34" hidden="1">
      <c r="A49" s="26"/>
      <c r="B49" s="32"/>
      <c r="C49" s="32" t="s">
        <v>82</v>
      </c>
      <c r="D49" s="41"/>
      <c r="E49" s="212">
        <f>SUM(E47)</f>
        <v>0</v>
      </c>
      <c r="F49" s="213"/>
      <c r="G49" s="212">
        <f>SUM(G47)</f>
        <v>0</v>
      </c>
      <c r="H49" s="213"/>
      <c r="I49" s="212">
        <f>SUM(I47)</f>
        <v>0</v>
      </c>
      <c r="J49" s="212"/>
      <c r="K49" s="212">
        <f>SUM(K47)</f>
        <v>0</v>
      </c>
      <c r="L49" s="212"/>
      <c r="M49" s="212">
        <f>SUM(M47)</f>
        <v>0</v>
      </c>
      <c r="N49" s="212"/>
      <c r="O49" s="212">
        <f>SUM(O47)</f>
        <v>0</v>
      </c>
      <c r="P49" s="212"/>
      <c r="Q49" s="212">
        <f>SUM(Q47)</f>
        <v>0</v>
      </c>
      <c r="R49" s="212"/>
      <c r="S49" s="212">
        <f>SUM(S47)</f>
        <v>0</v>
      </c>
      <c r="T49" s="212"/>
      <c r="U49" s="212">
        <f>SUM(U47)</f>
        <v>0</v>
      </c>
      <c r="V49" s="212"/>
      <c r="W49" s="212">
        <f>SUM(W47)</f>
        <v>0</v>
      </c>
      <c r="X49" s="212"/>
      <c r="Y49" s="212">
        <f>SUM(Y47)</f>
        <v>0</v>
      </c>
      <c r="Z49" s="212"/>
      <c r="AA49" s="212">
        <f>SUM(AA47)</f>
        <v>0</v>
      </c>
      <c r="AH49" s="166"/>
    </row>
    <row r="50" spans="1:34">
      <c r="A50" s="26"/>
      <c r="B50" s="32" t="s">
        <v>83</v>
      </c>
      <c r="C50" s="37"/>
      <c r="D50" s="26"/>
      <c r="E50" s="215">
        <f>SUM(E43,E49)</f>
        <v>0</v>
      </c>
      <c r="F50" s="213"/>
      <c r="G50" s="215">
        <f>SUM(G43,G49)</f>
        <v>0</v>
      </c>
      <c r="H50" s="213"/>
      <c r="I50" s="215">
        <f>SUM(I43,I49)</f>
        <v>0</v>
      </c>
      <c r="J50" s="212"/>
      <c r="K50" s="215">
        <f>SUM(K43,K49)</f>
        <v>0</v>
      </c>
      <c r="L50" s="212"/>
      <c r="M50" s="215">
        <f>SUM(M43,M49)</f>
        <v>-315000000</v>
      </c>
      <c r="N50" s="212"/>
      <c r="O50" s="215">
        <f>SUM(O43,O49)</f>
        <v>0</v>
      </c>
      <c r="P50" s="212"/>
      <c r="Q50" s="215">
        <f>SUM(Q43,Q49)</f>
        <v>0</v>
      </c>
      <c r="R50" s="212"/>
      <c r="S50" s="215">
        <f>SUM(S43,S49)</f>
        <v>0</v>
      </c>
      <c r="T50" s="212"/>
      <c r="U50" s="215">
        <f>SUM(U43,U49)</f>
        <v>0</v>
      </c>
      <c r="V50" s="212"/>
      <c r="W50" s="215">
        <f>SUM(W43,W49)</f>
        <v>-315000000</v>
      </c>
      <c r="X50" s="212"/>
      <c r="Y50" s="215">
        <f>SUM(Y43,Y49)</f>
        <v>0</v>
      </c>
      <c r="Z50" s="212"/>
      <c r="AA50" s="215">
        <f>SUM(AA43,AA49)</f>
        <v>-315000000</v>
      </c>
      <c r="AH50" s="166"/>
    </row>
    <row r="51" spans="1:34" ht="23.5" thickBot="1">
      <c r="A51" s="32" t="s">
        <v>186</v>
      </c>
      <c r="B51" s="32"/>
      <c r="C51" s="37"/>
      <c r="D51" s="26"/>
      <c r="E51" s="217">
        <f>+E34+E38+E50</f>
        <v>300000000</v>
      </c>
      <c r="F51" s="213"/>
      <c r="G51" s="217">
        <f>+G34+G38+G50</f>
        <v>1092894156.6300001</v>
      </c>
      <c r="H51" s="213"/>
      <c r="I51" s="217">
        <f>+I34+I38+I50</f>
        <v>29999999.999999996</v>
      </c>
      <c r="J51" s="212"/>
      <c r="K51" s="217">
        <f>+K34+K38+K50</f>
        <v>0</v>
      </c>
      <c r="L51" s="212"/>
      <c r="M51" s="217">
        <f>+M34+M38+M50</f>
        <v>426925757.23000002</v>
      </c>
      <c r="N51" s="212"/>
      <c r="O51" s="217">
        <f>+O34+O38+O50</f>
        <v>0</v>
      </c>
      <c r="P51" s="212"/>
      <c r="Q51" s="217">
        <f>+Q34+Q38+Q50</f>
        <v>0</v>
      </c>
      <c r="R51" s="212"/>
      <c r="S51" s="217">
        <f>+S34+S38+S50</f>
        <v>-353682491.57000005</v>
      </c>
      <c r="T51" s="212"/>
      <c r="U51" s="217">
        <f>+U34+U38+U50</f>
        <v>-353682491.57000005</v>
      </c>
      <c r="V51" s="212"/>
      <c r="W51" s="217">
        <f>+W34+W38+W50</f>
        <v>1496137422.2900002</v>
      </c>
      <c r="X51" s="212"/>
      <c r="Y51" s="217">
        <f>+Y34+Y38+Y50</f>
        <v>5114156.5699999966</v>
      </c>
      <c r="Z51" s="212"/>
      <c r="AA51" s="217">
        <f>+AA34+AA38+AA50</f>
        <v>1501251578.8600001</v>
      </c>
      <c r="AB51" s="170"/>
      <c r="AH51" s="166"/>
    </row>
    <row r="52" spans="1:34" ht="11.15" customHeight="1" thickTop="1">
      <c r="A52" s="23"/>
      <c r="B52" s="32"/>
      <c r="C52" s="37"/>
      <c r="D52" s="26"/>
      <c r="E52" s="33"/>
      <c r="F52" s="34"/>
      <c r="G52" s="34"/>
      <c r="H52" s="34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H52" s="166"/>
    </row>
    <row r="53" spans="1:34">
      <c r="A53" s="24"/>
      <c r="B53" s="32"/>
      <c r="C53" s="32"/>
      <c r="D53" s="41"/>
      <c r="E53" s="33"/>
      <c r="F53" s="34"/>
      <c r="G53" s="33"/>
      <c r="H53" s="34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160"/>
      <c r="AC53" s="169"/>
      <c r="AH53" s="166"/>
    </row>
    <row r="77" ht="42.75" customHeight="1"/>
  </sheetData>
  <sheetProtection formatCells="0" formatColumns="0" formatRows="0" insertColumns="0" insertRows="0" insertHyperlinks="0" deleteColumns="0" deleteRows="0" sort="0" autoFilter="0" pivotTables="0"/>
  <mergeCells count="7">
    <mergeCell ref="AA8:AA9"/>
    <mergeCell ref="A1:AA1"/>
    <mergeCell ref="A2:AA2"/>
    <mergeCell ref="A3:AA3"/>
    <mergeCell ref="A4:AA4"/>
    <mergeCell ref="I8:M9"/>
    <mergeCell ref="Q8:U9"/>
  </mergeCells>
  <printOptions horizontalCentered="1"/>
  <pageMargins left="0.43307086614173201" right="0.196850393700787" top="0.66929133858267698" bottom="0.25" header="0.39370078740157499" footer="0.25"/>
  <pageSetup paperSize="9" scale="50" firstPageNumber="10" orientation="landscape" useFirstPageNumber="1" r:id="rId1"/>
  <headerFooter alignWithMargins="0">
    <oddHeader>&amp;C&amp;"Angsana New,ตัวหนา"&amp;18&amp;P</oddHeader>
    <oddFooter>&amp;Lหมายเหตุประกอบงบการเงินเป็นส่วนหนึ่งของงบการเงินนี้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CC"/>
    <pageSetUpPr fitToPage="1"/>
  </sheetPr>
  <dimension ref="A1:Z70"/>
  <sheetViews>
    <sheetView view="pageBreakPreview" topLeftCell="B31" zoomScale="60" zoomScaleNormal="100" workbookViewId="0">
      <selection activeCell="O34" sqref="O34"/>
    </sheetView>
  </sheetViews>
  <sheetFormatPr defaultColWidth="9.1796875" defaultRowHeight="23"/>
  <cols>
    <col min="1" max="1" width="3.1796875" style="163" customWidth="1"/>
    <col min="2" max="2" width="3.54296875" style="163" customWidth="1"/>
    <col min="3" max="3" width="41.08984375" style="163" customWidth="1"/>
    <col min="4" max="4" width="9.1796875" style="163" customWidth="1"/>
    <col min="5" max="5" width="15.81640625" style="7" customWidth="1"/>
    <col min="6" max="6" width="1.54296875" style="7" customWidth="1"/>
    <col min="7" max="7" width="17.453125" style="7" customWidth="1"/>
    <col min="8" max="8" width="1.54296875" style="7" customWidth="1"/>
    <col min="9" max="9" width="19.453125" style="7" bestFit="1" customWidth="1"/>
    <col min="10" max="10" width="1.453125" style="7" customWidth="1"/>
    <col min="11" max="11" width="19.453125" style="7" customWidth="1"/>
    <col min="12" max="12" width="1.453125" style="7" customWidth="1"/>
    <col min="13" max="13" width="17.81640625" style="7" customWidth="1"/>
    <col min="14" max="14" width="1.453125" style="7" customWidth="1"/>
    <col min="15" max="15" width="18.81640625" style="7" customWidth="1"/>
    <col min="16" max="16" width="1.453125" style="7" customWidth="1"/>
    <col min="17" max="17" width="17.54296875" style="7" customWidth="1"/>
    <col min="18" max="18" width="1.453125" style="161" customWidth="1"/>
    <col min="19" max="19" width="18" style="161" customWidth="1"/>
    <col min="20" max="20" width="15.453125" style="163" bestFit="1" customWidth="1"/>
    <col min="21" max="25" width="9.1796875" style="163"/>
    <col min="26" max="26" width="9.1796875" style="164"/>
    <col min="27" max="16384" width="9.1796875" style="163"/>
  </cols>
  <sheetData>
    <row r="1" spans="1:26" s="23" customFormat="1">
      <c r="A1" s="259" t="s">
        <v>0</v>
      </c>
      <c r="B1" s="259"/>
      <c r="C1" s="259"/>
      <c r="D1" s="259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Z1" s="24"/>
    </row>
    <row r="2" spans="1:26" s="23" customFormat="1">
      <c r="A2" s="260" t="s">
        <v>59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Z2" s="24"/>
    </row>
    <row r="3" spans="1:26" s="23" customFormat="1">
      <c r="A3" s="259" t="str">
        <f>+'PL 12m'!A3:K3</f>
        <v>สำหรับปี สิ้นสุดวันที่ 31 ธันวาคม 2564</v>
      </c>
      <c r="B3" s="259"/>
      <c r="C3" s="259"/>
      <c r="D3" s="260"/>
      <c r="E3" s="260"/>
      <c r="F3" s="260"/>
      <c r="G3" s="260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Z3" s="24"/>
    </row>
    <row r="4" spans="1:26" s="23" customFormat="1">
      <c r="A4" s="261" t="s">
        <v>3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Z4" s="24"/>
    </row>
    <row r="5" spans="1:26" s="23" customFormat="1" hidden="1">
      <c r="A5" s="158"/>
      <c r="B5" s="158"/>
      <c r="C5" s="158"/>
      <c r="D5" s="158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68" t="s">
        <v>5</v>
      </c>
      <c r="Z5" s="24"/>
    </row>
    <row r="6" spans="1:26" s="23" customFormat="1" hidden="1">
      <c r="A6" s="158"/>
      <c r="B6" s="158"/>
      <c r="C6" s="158"/>
      <c r="D6" s="158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68" t="s">
        <v>6</v>
      </c>
      <c r="Z6" s="24"/>
    </row>
    <row r="7" spans="1:26" s="23" customFormat="1">
      <c r="A7" s="158"/>
      <c r="B7" s="158"/>
      <c r="C7" s="158"/>
      <c r="D7" s="158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67"/>
      <c r="R7" s="33"/>
      <c r="S7" s="68" t="s">
        <v>183</v>
      </c>
      <c r="Z7" s="24"/>
    </row>
    <row r="8" spans="1:26" s="9" customFormat="1">
      <c r="A8" s="25"/>
      <c r="B8" s="25"/>
      <c r="C8" s="25"/>
      <c r="D8" s="25"/>
      <c r="E8" s="69" t="s">
        <v>60</v>
      </c>
      <c r="F8" s="69"/>
      <c r="G8" s="69" t="s">
        <v>61</v>
      </c>
      <c r="H8" s="69"/>
      <c r="I8" s="262" t="s">
        <v>34</v>
      </c>
      <c r="J8" s="262"/>
      <c r="K8" s="262"/>
      <c r="L8" s="262"/>
      <c r="M8" s="262"/>
      <c r="N8" s="69"/>
      <c r="O8" s="69" t="s">
        <v>194</v>
      </c>
      <c r="P8" s="239"/>
      <c r="Q8" s="238" t="s">
        <v>170</v>
      </c>
      <c r="R8" s="69"/>
      <c r="S8" s="69" t="s">
        <v>58</v>
      </c>
      <c r="Z8" s="26"/>
    </row>
    <row r="9" spans="1:26" s="9" customFormat="1">
      <c r="A9" s="26"/>
      <c r="B9" s="26"/>
      <c r="C9" s="26"/>
      <c r="D9" s="26"/>
      <c r="E9" s="33" t="s">
        <v>63</v>
      </c>
      <c r="F9" s="33"/>
      <c r="G9" s="33" t="s">
        <v>64</v>
      </c>
      <c r="H9" s="33"/>
      <c r="I9" s="263"/>
      <c r="J9" s="263"/>
      <c r="K9" s="263"/>
      <c r="L9" s="263"/>
      <c r="M9" s="263"/>
      <c r="N9" s="33"/>
      <c r="O9" s="33"/>
      <c r="P9" s="240"/>
      <c r="Q9" s="240" t="s">
        <v>171</v>
      </c>
      <c r="R9" s="33"/>
      <c r="S9" s="33"/>
      <c r="Z9" s="26"/>
    </row>
    <row r="10" spans="1:26" s="9" customFormat="1" ht="23.25" customHeight="1">
      <c r="A10" s="26"/>
      <c r="B10" s="26"/>
      <c r="C10" s="26"/>
      <c r="D10" s="26"/>
      <c r="H10" s="33"/>
      <c r="I10" s="33" t="s">
        <v>67</v>
      </c>
      <c r="J10" s="33"/>
      <c r="K10" s="69" t="s">
        <v>67</v>
      </c>
      <c r="L10" s="33"/>
      <c r="M10" s="33" t="s">
        <v>68</v>
      </c>
      <c r="N10" s="33"/>
      <c r="P10" s="33"/>
      <c r="Q10" s="33" t="s">
        <v>167</v>
      </c>
      <c r="R10" s="33"/>
      <c r="S10" s="33"/>
      <c r="Z10" s="26"/>
    </row>
    <row r="11" spans="1:26" s="9" customFormat="1" ht="23.25" customHeight="1">
      <c r="A11" s="26"/>
      <c r="B11" s="26"/>
      <c r="C11" s="26"/>
      <c r="D11" s="26"/>
      <c r="H11" s="33"/>
      <c r="I11" s="33" t="s">
        <v>70</v>
      </c>
      <c r="J11" s="33"/>
      <c r="K11" s="33" t="s">
        <v>192</v>
      </c>
      <c r="L11" s="33"/>
      <c r="M11" s="33"/>
      <c r="N11" s="33"/>
      <c r="P11" s="33"/>
      <c r="Q11" s="33" t="s">
        <v>168</v>
      </c>
      <c r="R11" s="33"/>
      <c r="S11" s="33"/>
      <c r="Z11" s="26"/>
    </row>
    <row r="12" spans="1:26" s="9" customFormat="1">
      <c r="A12" s="28"/>
      <c r="B12" s="28"/>
      <c r="C12" s="28"/>
      <c r="D12" s="29" t="s">
        <v>4</v>
      </c>
      <c r="E12" s="67"/>
      <c r="F12" s="67"/>
      <c r="G12" s="67"/>
      <c r="H12" s="67"/>
      <c r="I12" s="28"/>
      <c r="J12" s="67"/>
      <c r="K12" s="67"/>
      <c r="L12" s="67"/>
      <c r="M12" s="67"/>
      <c r="N12" s="67"/>
      <c r="O12" s="67"/>
      <c r="P12" s="67"/>
      <c r="Q12" s="67" t="s">
        <v>169</v>
      </c>
      <c r="R12" s="67"/>
      <c r="S12" s="67"/>
      <c r="Z12" s="26"/>
    </row>
    <row r="13" spans="1:26" s="9" customFormat="1" ht="8.15" customHeight="1">
      <c r="A13" s="23"/>
      <c r="B13" s="32"/>
      <c r="C13" s="37"/>
      <c r="D13" s="26"/>
      <c r="E13" s="73"/>
      <c r="F13" s="71"/>
      <c r="G13" s="71"/>
      <c r="H13" s="71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55"/>
      <c r="Z13" s="31"/>
    </row>
    <row r="14" spans="1:26" s="247" customFormat="1">
      <c r="A14" s="241" t="s">
        <v>156</v>
      </c>
      <c r="B14" s="246"/>
      <c r="C14" s="246"/>
      <c r="D14" s="246"/>
      <c r="E14" s="221">
        <v>300000000</v>
      </c>
      <c r="F14" s="221"/>
      <c r="G14" s="221">
        <v>1092894156.6300001</v>
      </c>
      <c r="H14" s="221"/>
      <c r="I14" s="221">
        <v>30000000</v>
      </c>
      <c r="J14" s="221"/>
      <c r="K14" s="221">
        <v>0</v>
      </c>
      <c r="L14" s="221"/>
      <c r="M14" s="221">
        <v>298844506.45999998</v>
      </c>
      <c r="N14" s="221"/>
      <c r="O14" s="221">
        <v>0</v>
      </c>
      <c r="P14" s="221"/>
      <c r="Q14" s="221">
        <v>0</v>
      </c>
      <c r="R14" s="221"/>
      <c r="S14" s="221">
        <f>SUM(E14:M14)</f>
        <v>1721738663.0900002</v>
      </c>
      <c r="Z14" s="248"/>
    </row>
    <row r="15" spans="1:26" s="9" customFormat="1">
      <c r="A15" s="32" t="s">
        <v>189</v>
      </c>
      <c r="B15" s="32"/>
      <c r="C15" s="32"/>
      <c r="D15" s="26"/>
      <c r="E15" s="212"/>
      <c r="F15" s="213"/>
      <c r="G15" s="213"/>
      <c r="H15" s="213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Z15" s="31"/>
    </row>
    <row r="16" spans="1:26" s="9" customFormat="1">
      <c r="A16" s="26"/>
      <c r="B16" s="26" t="s">
        <v>190</v>
      </c>
      <c r="C16" s="26"/>
      <c r="D16" s="26"/>
      <c r="E16" s="213">
        <v>0</v>
      </c>
      <c r="F16" s="213"/>
      <c r="G16" s="213">
        <v>0</v>
      </c>
      <c r="H16" s="213"/>
      <c r="I16" s="213">
        <v>0</v>
      </c>
      <c r="J16" s="213"/>
      <c r="K16" s="213">
        <v>0</v>
      </c>
      <c r="L16" s="213"/>
      <c r="M16" s="213">
        <f>+'PL 12m'!I20</f>
        <v>758486142.95000017</v>
      </c>
      <c r="N16" s="213"/>
      <c r="O16" s="213">
        <v>0</v>
      </c>
      <c r="P16" s="213"/>
      <c r="Q16" s="213">
        <v>0</v>
      </c>
      <c r="R16" s="213"/>
      <c r="S16" s="213">
        <f>SUM(E16:M16)</f>
        <v>758486142.95000017</v>
      </c>
      <c r="Z16" s="31"/>
    </row>
    <row r="17" spans="1:26" s="9" customFormat="1">
      <c r="A17" s="26"/>
      <c r="B17" s="26" t="s">
        <v>188</v>
      </c>
      <c r="C17" s="26"/>
      <c r="D17" s="26"/>
      <c r="E17" s="213">
        <v>0</v>
      </c>
      <c r="F17" s="213"/>
      <c r="G17" s="213">
        <v>0</v>
      </c>
      <c r="H17" s="213"/>
      <c r="I17" s="213">
        <v>0</v>
      </c>
      <c r="J17" s="213"/>
      <c r="K17" s="213">
        <v>0</v>
      </c>
      <c r="L17" s="213"/>
      <c r="M17" s="213">
        <v>11348.230000000001</v>
      </c>
      <c r="N17" s="213"/>
      <c r="O17" s="213">
        <v>0</v>
      </c>
      <c r="P17" s="213"/>
      <c r="Q17" s="213">
        <f>'PL 12m'!I24</f>
        <v>114013625.78</v>
      </c>
      <c r="R17" s="213"/>
      <c r="S17" s="213">
        <f>SUM(E17:Q17)</f>
        <v>114024974.01000001</v>
      </c>
      <c r="Z17" s="31"/>
    </row>
    <row r="18" spans="1:26" s="9" customFormat="1">
      <c r="A18" s="26"/>
      <c r="B18" s="24" t="s">
        <v>191</v>
      </c>
      <c r="C18" s="24"/>
      <c r="D18" s="26"/>
      <c r="E18" s="215">
        <f>SUM(E16:E17)</f>
        <v>0</v>
      </c>
      <c r="F18" s="213"/>
      <c r="G18" s="215">
        <f>SUM(G16:G17)</f>
        <v>0</v>
      </c>
      <c r="H18" s="213"/>
      <c r="I18" s="215">
        <f>SUM(I16:I17)</f>
        <v>0</v>
      </c>
      <c r="J18" s="212"/>
      <c r="K18" s="215">
        <f>SUM(K16:K17)</f>
        <v>0</v>
      </c>
      <c r="L18" s="212"/>
      <c r="M18" s="215">
        <f>SUM(M16:M17)</f>
        <v>758497491.18000019</v>
      </c>
      <c r="N18" s="212"/>
      <c r="O18" s="215">
        <f>SUM(O16:O17)</f>
        <v>0</v>
      </c>
      <c r="P18" s="212"/>
      <c r="Q18" s="215">
        <f>SUM(Q16:Q17)</f>
        <v>114013625.78</v>
      </c>
      <c r="R18" s="212"/>
      <c r="S18" s="215">
        <f>SUM(S16:S17)</f>
        <v>872511116.96000016</v>
      </c>
      <c r="Z18" s="31"/>
    </row>
    <row r="19" spans="1:26" s="9" customFormat="1">
      <c r="A19" s="32" t="s">
        <v>72</v>
      </c>
      <c r="B19" s="24"/>
      <c r="C19" s="24"/>
      <c r="D19" s="26"/>
      <c r="E19" s="212"/>
      <c r="F19" s="213"/>
      <c r="G19" s="213"/>
      <c r="H19" s="213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Z19" s="31"/>
    </row>
    <row r="20" spans="1:26" s="9" customFormat="1">
      <c r="A20" s="26"/>
      <c r="B20" s="32" t="s">
        <v>73</v>
      </c>
      <c r="C20" s="32"/>
      <c r="D20" s="30"/>
      <c r="E20" s="212"/>
      <c r="F20" s="213"/>
      <c r="G20" s="213"/>
      <c r="H20" s="213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Z20" s="31"/>
    </row>
    <row r="21" spans="1:26" s="9" customFormat="1">
      <c r="A21" s="26"/>
      <c r="B21" s="32"/>
      <c r="C21" s="35" t="s">
        <v>194</v>
      </c>
      <c r="D21" s="30">
        <v>21</v>
      </c>
      <c r="E21" s="213">
        <v>0</v>
      </c>
      <c r="F21" s="213"/>
      <c r="G21" s="213">
        <v>0</v>
      </c>
      <c r="H21" s="213"/>
      <c r="I21" s="213">
        <v>0</v>
      </c>
      <c r="J21" s="213"/>
      <c r="K21" s="213">
        <v>0</v>
      </c>
      <c r="L21" s="213"/>
      <c r="M21" s="213">
        <v>0</v>
      </c>
      <c r="N21" s="213"/>
      <c r="O21" s="213">
        <v>-21676000</v>
      </c>
      <c r="P21" s="213"/>
      <c r="Q21" s="213">
        <v>0</v>
      </c>
      <c r="R21" s="213"/>
      <c r="S21" s="213">
        <f>SUM(E21:O21)</f>
        <v>-21676000</v>
      </c>
      <c r="Z21" s="31"/>
    </row>
    <row r="22" spans="1:26" s="9" customFormat="1">
      <c r="A22" s="26"/>
      <c r="B22" s="24"/>
      <c r="C22" s="36" t="s">
        <v>195</v>
      </c>
      <c r="D22" s="30">
        <v>21</v>
      </c>
      <c r="E22" s="213">
        <v>0</v>
      </c>
      <c r="F22" s="213"/>
      <c r="G22" s="213">
        <v>0</v>
      </c>
      <c r="H22" s="213"/>
      <c r="I22" s="213">
        <v>0</v>
      </c>
      <c r="J22" s="213"/>
      <c r="K22" s="213">
        <v>21676000</v>
      </c>
      <c r="L22" s="213"/>
      <c r="M22" s="213">
        <f>-K22</f>
        <v>-21676000</v>
      </c>
      <c r="N22" s="213"/>
      <c r="O22" s="213">
        <v>0</v>
      </c>
      <c r="P22" s="213"/>
      <c r="Q22" s="213">
        <v>0</v>
      </c>
      <c r="R22" s="213"/>
      <c r="S22" s="213">
        <f>SUM(E22:M22)</f>
        <v>0</v>
      </c>
      <c r="Z22" s="31"/>
    </row>
    <row r="23" spans="1:26">
      <c r="A23" s="26"/>
      <c r="B23" s="24"/>
      <c r="C23" s="36" t="s">
        <v>75</v>
      </c>
      <c r="D23" s="30">
        <v>22</v>
      </c>
      <c r="E23" s="213">
        <v>0</v>
      </c>
      <c r="F23" s="213"/>
      <c r="G23" s="213">
        <v>0</v>
      </c>
      <c r="H23" s="213"/>
      <c r="I23" s="213">
        <v>0</v>
      </c>
      <c r="J23" s="213"/>
      <c r="K23" s="213">
        <v>0</v>
      </c>
      <c r="L23" s="213"/>
      <c r="M23" s="213">
        <v>-644958750</v>
      </c>
      <c r="N23" s="213"/>
      <c r="O23" s="213">
        <v>0</v>
      </c>
      <c r="P23" s="213"/>
      <c r="Q23" s="213">
        <v>0</v>
      </c>
      <c r="R23" s="213"/>
      <c r="S23" s="213">
        <f>SUM(E23:M23)</f>
        <v>-644958750</v>
      </c>
      <c r="Z23" s="166"/>
    </row>
    <row r="24" spans="1:26" s="9" customFormat="1">
      <c r="A24" s="26"/>
      <c r="B24" s="24"/>
      <c r="C24" s="37" t="s">
        <v>76</v>
      </c>
      <c r="D24" s="26"/>
      <c r="E24" s="215">
        <f>SUM(E21:E23)</f>
        <v>0</v>
      </c>
      <c r="F24" s="213"/>
      <c r="G24" s="215">
        <f>SUM(G21:G23)</f>
        <v>0</v>
      </c>
      <c r="H24" s="213"/>
      <c r="I24" s="215">
        <f>SUM(I21:I23)</f>
        <v>0</v>
      </c>
      <c r="J24" s="212"/>
      <c r="K24" s="215">
        <f>SUM(K21:K23)</f>
        <v>21676000</v>
      </c>
      <c r="L24" s="212"/>
      <c r="M24" s="215">
        <f>SUM(M21:M23)</f>
        <v>-666634750</v>
      </c>
      <c r="N24" s="212"/>
      <c r="O24" s="215">
        <f>SUM(O21:O23)</f>
        <v>-21676000</v>
      </c>
      <c r="P24" s="212"/>
      <c r="Q24" s="215">
        <f>SUM(Q21:Q23)</f>
        <v>0</v>
      </c>
      <c r="R24" s="212"/>
      <c r="S24" s="215">
        <f>SUM(S21:S23)</f>
        <v>-666634750</v>
      </c>
      <c r="Z24" s="31"/>
    </row>
    <row r="25" spans="1:26" hidden="1">
      <c r="A25" s="165" t="s">
        <v>77</v>
      </c>
      <c r="C25" s="165"/>
      <c r="D25" s="168"/>
      <c r="E25" s="212"/>
      <c r="F25" s="213"/>
      <c r="G25" s="212"/>
      <c r="H25" s="213"/>
      <c r="I25" s="212"/>
      <c r="J25" s="212"/>
      <c r="K25" s="212"/>
      <c r="L25" s="212"/>
      <c r="M25" s="212"/>
      <c r="N25" s="212"/>
      <c r="O25" s="212"/>
      <c r="P25" s="212"/>
      <c r="Q25" s="212"/>
      <c r="R25" s="219"/>
      <c r="S25" s="219"/>
      <c r="Z25" s="166"/>
    </row>
    <row r="26" spans="1:26" hidden="1">
      <c r="B26" s="165" t="s">
        <v>78</v>
      </c>
      <c r="D26" s="168"/>
      <c r="E26" s="212"/>
      <c r="F26" s="213"/>
      <c r="G26" s="212"/>
      <c r="H26" s="213"/>
      <c r="I26" s="212"/>
      <c r="J26" s="212"/>
      <c r="K26" s="212"/>
      <c r="L26" s="212"/>
      <c r="M26" s="212"/>
      <c r="N26" s="212"/>
      <c r="O26" s="212"/>
      <c r="P26" s="212"/>
      <c r="Q26" s="212"/>
      <c r="R26" s="219"/>
      <c r="S26" s="219"/>
      <c r="Z26" s="166"/>
    </row>
    <row r="27" spans="1:26" hidden="1">
      <c r="A27" s="164"/>
      <c r="B27" s="165"/>
      <c r="C27" s="164" t="s">
        <v>79</v>
      </c>
      <c r="D27" s="164"/>
      <c r="E27" s="212"/>
      <c r="F27" s="213"/>
      <c r="G27" s="212"/>
      <c r="H27" s="213"/>
      <c r="I27" s="212"/>
      <c r="J27" s="212"/>
      <c r="K27" s="212"/>
      <c r="L27" s="212"/>
      <c r="M27" s="212"/>
      <c r="N27" s="212"/>
      <c r="O27" s="212"/>
      <c r="P27" s="212"/>
      <c r="Q27" s="212"/>
      <c r="R27" s="219"/>
      <c r="S27" s="219"/>
      <c r="Z27" s="166"/>
    </row>
    <row r="28" spans="1:26" hidden="1">
      <c r="A28" s="164"/>
      <c r="B28" s="165"/>
      <c r="C28" s="164" t="s">
        <v>80</v>
      </c>
      <c r="E28" s="216">
        <v>0</v>
      </c>
      <c r="F28" s="213"/>
      <c r="G28" s="216">
        <v>0</v>
      </c>
      <c r="H28" s="213"/>
      <c r="I28" s="216">
        <v>0</v>
      </c>
      <c r="J28" s="213"/>
      <c r="K28" s="216">
        <v>0</v>
      </c>
      <c r="L28" s="213"/>
      <c r="M28" s="216">
        <v>0</v>
      </c>
      <c r="N28" s="213"/>
      <c r="O28" s="216">
        <v>0</v>
      </c>
      <c r="P28" s="213"/>
      <c r="Q28" s="216">
        <v>0</v>
      </c>
      <c r="R28" s="218"/>
      <c r="S28" s="220">
        <f>SUM(E28:M28)</f>
        <v>0</v>
      </c>
      <c r="Z28" s="166"/>
    </row>
    <row r="29" spans="1:26" hidden="1">
      <c r="A29" s="164"/>
      <c r="B29" s="165" t="s">
        <v>81</v>
      </c>
      <c r="C29" s="165"/>
      <c r="D29" s="168"/>
      <c r="E29" s="212"/>
      <c r="F29" s="213"/>
      <c r="G29" s="212"/>
      <c r="H29" s="213"/>
      <c r="I29" s="212"/>
      <c r="J29" s="212"/>
      <c r="K29" s="212"/>
      <c r="L29" s="212"/>
      <c r="M29" s="212"/>
      <c r="N29" s="212"/>
      <c r="O29" s="212"/>
      <c r="P29" s="212"/>
      <c r="Q29" s="212"/>
      <c r="R29" s="219"/>
      <c r="S29" s="219"/>
      <c r="Z29" s="166"/>
    </row>
    <row r="30" spans="1:26" hidden="1">
      <c r="A30" s="164"/>
      <c r="B30" s="165"/>
      <c r="C30" s="165" t="s">
        <v>82</v>
      </c>
      <c r="D30" s="168"/>
      <c r="E30" s="212">
        <f>SUM(E28)</f>
        <v>0</v>
      </c>
      <c r="F30" s="213"/>
      <c r="G30" s="212">
        <f>SUM(G28)</f>
        <v>0</v>
      </c>
      <c r="H30" s="213"/>
      <c r="I30" s="212">
        <f>SUM(I28)</f>
        <v>0</v>
      </c>
      <c r="J30" s="212"/>
      <c r="K30" s="212">
        <f>SUM(K28)</f>
        <v>0</v>
      </c>
      <c r="L30" s="212"/>
      <c r="M30" s="212">
        <f>SUM(M28)</f>
        <v>0</v>
      </c>
      <c r="N30" s="212"/>
      <c r="O30" s="212">
        <f>SUM(O28)</f>
        <v>0</v>
      </c>
      <c r="P30" s="212"/>
      <c r="Q30" s="212">
        <f>SUM(Q28)</f>
        <v>0</v>
      </c>
      <c r="R30" s="219"/>
      <c r="S30" s="219">
        <f>SUM(S28)</f>
        <v>0</v>
      </c>
      <c r="Z30" s="166"/>
    </row>
    <row r="31" spans="1:26" s="9" customFormat="1">
      <c r="A31" s="26"/>
      <c r="B31" s="32" t="s">
        <v>83</v>
      </c>
      <c r="C31" s="37"/>
      <c r="D31" s="26"/>
      <c r="E31" s="215">
        <f>SUM(E24,E30)</f>
        <v>0</v>
      </c>
      <c r="F31" s="213"/>
      <c r="G31" s="215">
        <f>SUM(G24,G30)</f>
        <v>0</v>
      </c>
      <c r="H31" s="213"/>
      <c r="I31" s="215">
        <f>SUM(I24,I30)</f>
        <v>0</v>
      </c>
      <c r="J31" s="212"/>
      <c r="K31" s="215">
        <f>SUM(K24,K30)</f>
        <v>21676000</v>
      </c>
      <c r="L31" s="212"/>
      <c r="M31" s="215">
        <f>SUM(M24,M30)</f>
        <v>-666634750</v>
      </c>
      <c r="N31" s="212"/>
      <c r="O31" s="215">
        <f>SUM(O24,O30)</f>
        <v>-21676000</v>
      </c>
      <c r="P31" s="212"/>
      <c r="Q31" s="215">
        <f>SUM(Q24,Q30)</f>
        <v>0</v>
      </c>
      <c r="R31" s="212"/>
      <c r="S31" s="215">
        <f>SUM(S24,S30)</f>
        <v>-666634750</v>
      </c>
      <c r="Z31" s="31"/>
    </row>
    <row r="32" spans="1:26" s="9" customFormat="1" ht="23.5" thickBot="1">
      <c r="A32" s="32" t="s">
        <v>187</v>
      </c>
      <c r="B32" s="32"/>
      <c r="C32" s="32"/>
      <c r="D32" s="41"/>
      <c r="E32" s="217">
        <f>+E14+E18+E31</f>
        <v>300000000</v>
      </c>
      <c r="F32" s="213"/>
      <c r="G32" s="217">
        <f>+G14+G18+G31</f>
        <v>1092894156.6300001</v>
      </c>
      <c r="H32" s="213"/>
      <c r="I32" s="217">
        <f>+I14+I18+I31</f>
        <v>30000000</v>
      </c>
      <c r="J32" s="212"/>
      <c r="K32" s="217">
        <f>+K14+K18+K31</f>
        <v>21676000</v>
      </c>
      <c r="L32" s="212"/>
      <c r="M32" s="217">
        <f>+M14+M18+M31</f>
        <v>390707247.6400001</v>
      </c>
      <c r="N32" s="212"/>
      <c r="O32" s="217">
        <f>+O14+O18+O31</f>
        <v>-21676000</v>
      </c>
      <c r="P32" s="212"/>
      <c r="Q32" s="217">
        <f>+Q14+Q18+Q31</f>
        <v>114013625.78</v>
      </c>
      <c r="R32" s="212"/>
      <c r="S32" s="217">
        <f>+S14+S18+S31</f>
        <v>1927615030.0500002</v>
      </c>
      <c r="T32" s="55">
        <f>+S32-BS!M75</f>
        <v>0</v>
      </c>
      <c r="Z32" s="31"/>
    </row>
    <row r="33" spans="1:26" s="9" customFormat="1" ht="12.75" customHeight="1" thickTop="1">
      <c r="A33" s="26"/>
      <c r="B33" s="26"/>
      <c r="C33" s="26"/>
      <c r="D33" s="26"/>
      <c r="E33" s="212"/>
      <c r="F33" s="213"/>
      <c r="G33" s="213"/>
      <c r="H33" s="213"/>
      <c r="I33" s="212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Z33" s="31"/>
    </row>
    <row r="34" spans="1:26" s="243" customFormat="1">
      <c r="A34" s="241" t="s">
        <v>144</v>
      </c>
      <c r="B34" s="241"/>
      <c r="C34" s="241"/>
      <c r="D34" s="242"/>
      <c r="E34" s="221">
        <v>300000000</v>
      </c>
      <c r="F34" s="221"/>
      <c r="G34" s="221">
        <v>1092894156.6300001</v>
      </c>
      <c r="H34" s="221"/>
      <c r="I34" s="221">
        <v>30000000</v>
      </c>
      <c r="J34" s="221"/>
      <c r="K34" s="221">
        <v>0</v>
      </c>
      <c r="L34" s="221"/>
      <c r="M34" s="221">
        <v>262705225.81999999</v>
      </c>
      <c r="N34" s="221"/>
      <c r="O34" s="221">
        <v>0</v>
      </c>
      <c r="P34" s="221"/>
      <c r="Q34" s="221">
        <v>0</v>
      </c>
      <c r="R34" s="221"/>
      <c r="S34" s="221">
        <v>1685599382.45</v>
      </c>
      <c r="T34" s="249"/>
      <c r="Z34" s="245"/>
    </row>
    <row r="35" spans="1:26">
      <c r="A35" s="32" t="s">
        <v>189</v>
      </c>
      <c r="B35" s="32"/>
      <c r="C35" s="32"/>
      <c r="D35" s="26"/>
      <c r="E35" s="212"/>
      <c r="F35" s="213"/>
      <c r="G35" s="213"/>
      <c r="H35" s="213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3"/>
      <c r="Z35" s="166"/>
    </row>
    <row r="36" spans="1:26">
      <c r="A36" s="26"/>
      <c r="B36" s="26" t="s">
        <v>190</v>
      </c>
      <c r="C36" s="26"/>
      <c r="D36" s="26"/>
      <c r="E36" s="213">
        <v>0</v>
      </c>
      <c r="F36" s="213"/>
      <c r="G36" s="213">
        <v>0</v>
      </c>
      <c r="H36" s="213"/>
      <c r="I36" s="213">
        <v>0</v>
      </c>
      <c r="J36" s="213"/>
      <c r="K36" s="213">
        <v>0</v>
      </c>
      <c r="L36" s="213"/>
      <c r="M36" s="222">
        <f>+'PL 12m'!K20</f>
        <v>348293502.37999976</v>
      </c>
      <c r="N36" s="222"/>
      <c r="O36" s="213">
        <v>0</v>
      </c>
      <c r="P36" s="222"/>
      <c r="Q36" s="213">
        <v>0</v>
      </c>
      <c r="R36" s="213"/>
      <c r="S36" s="213">
        <f>SUM(E36:M36)</f>
        <v>348293502.37999976</v>
      </c>
      <c r="Z36" s="166"/>
    </row>
    <row r="37" spans="1:26">
      <c r="A37" s="26"/>
      <c r="B37" s="26" t="s">
        <v>188</v>
      </c>
      <c r="C37" s="26"/>
      <c r="D37" s="26"/>
      <c r="E37" s="213">
        <v>0</v>
      </c>
      <c r="F37" s="213"/>
      <c r="G37" s="213">
        <v>0</v>
      </c>
      <c r="H37" s="213"/>
      <c r="I37" s="213">
        <v>0</v>
      </c>
      <c r="J37" s="213"/>
      <c r="K37" s="213">
        <v>0</v>
      </c>
      <c r="L37" s="213"/>
      <c r="M37" s="213">
        <f>+'PL 12m'!K26</f>
        <v>2845778.26</v>
      </c>
      <c r="N37" s="213"/>
      <c r="O37" s="213">
        <v>0</v>
      </c>
      <c r="P37" s="213"/>
      <c r="Q37" s="213">
        <v>0</v>
      </c>
      <c r="R37" s="213"/>
      <c r="S37" s="213">
        <f>SUM(E37:M37)</f>
        <v>2845778.26</v>
      </c>
      <c r="Z37" s="166"/>
    </row>
    <row r="38" spans="1:26">
      <c r="A38" s="26"/>
      <c r="B38" s="24" t="s">
        <v>191</v>
      </c>
      <c r="C38" s="24"/>
      <c r="D38" s="26"/>
      <c r="E38" s="215">
        <f>SUM(E36:E37)</f>
        <v>0</v>
      </c>
      <c r="F38" s="213"/>
      <c r="G38" s="215">
        <f>SUM(G36:G37)</f>
        <v>0</v>
      </c>
      <c r="H38" s="213"/>
      <c r="I38" s="215">
        <f>SUM(I36:I37)</f>
        <v>0</v>
      </c>
      <c r="J38" s="212"/>
      <c r="K38" s="215">
        <f>SUM(K36:K37)</f>
        <v>0</v>
      </c>
      <c r="L38" s="212"/>
      <c r="M38" s="215">
        <f>SUM(M36:M37)</f>
        <v>351139280.63999975</v>
      </c>
      <c r="N38" s="212"/>
      <c r="O38" s="215">
        <f>SUM(O36:O37)</f>
        <v>0</v>
      </c>
      <c r="P38" s="212"/>
      <c r="Q38" s="215">
        <f>SUM(Q36:Q37)</f>
        <v>0</v>
      </c>
      <c r="R38" s="212"/>
      <c r="S38" s="215">
        <f>SUM(S36:S37)</f>
        <v>351139280.63999975</v>
      </c>
      <c r="T38" s="169"/>
      <c r="Z38" s="166"/>
    </row>
    <row r="39" spans="1:26">
      <c r="A39" s="32" t="s">
        <v>72</v>
      </c>
      <c r="B39" s="24"/>
      <c r="C39" s="24"/>
      <c r="D39" s="26"/>
      <c r="E39" s="212"/>
      <c r="F39" s="213"/>
      <c r="G39" s="213"/>
      <c r="H39" s="213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Z39" s="166"/>
    </row>
    <row r="40" spans="1:26">
      <c r="A40" s="26"/>
      <c r="B40" s="32" t="s">
        <v>73</v>
      </c>
      <c r="C40" s="32"/>
      <c r="D40" s="30"/>
      <c r="E40" s="212"/>
      <c r="F40" s="213"/>
      <c r="G40" s="213"/>
      <c r="H40" s="213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Z40" s="166"/>
    </row>
    <row r="41" spans="1:26" hidden="1">
      <c r="A41" s="26"/>
      <c r="B41" s="24"/>
      <c r="C41" s="36" t="s">
        <v>74</v>
      </c>
      <c r="D41" s="167"/>
      <c r="E41" s="213">
        <v>0</v>
      </c>
      <c r="F41" s="213"/>
      <c r="G41" s="213">
        <v>0</v>
      </c>
      <c r="H41" s="213"/>
      <c r="I41" s="213">
        <v>0</v>
      </c>
      <c r="J41" s="213"/>
      <c r="K41" s="213">
        <v>0</v>
      </c>
      <c r="L41" s="213"/>
      <c r="M41" s="213">
        <f>+-I41</f>
        <v>0</v>
      </c>
      <c r="N41" s="213"/>
      <c r="O41" s="213">
        <v>0</v>
      </c>
      <c r="P41" s="213"/>
      <c r="Q41" s="213">
        <v>0</v>
      </c>
      <c r="R41" s="213"/>
      <c r="S41" s="213">
        <f>SUM(E41:M41)</f>
        <v>0</v>
      </c>
      <c r="Z41" s="166"/>
    </row>
    <row r="42" spans="1:26">
      <c r="A42" s="26"/>
      <c r="B42" s="24"/>
      <c r="C42" s="36" t="s">
        <v>75</v>
      </c>
      <c r="D42" s="30">
        <v>22</v>
      </c>
      <c r="E42" s="213">
        <v>0</v>
      </c>
      <c r="F42" s="213"/>
      <c r="G42" s="213">
        <v>0</v>
      </c>
      <c r="H42" s="213"/>
      <c r="I42" s="213">
        <v>0</v>
      </c>
      <c r="J42" s="213"/>
      <c r="K42" s="213">
        <v>0</v>
      </c>
      <c r="L42" s="213"/>
      <c r="M42" s="213">
        <v>-315000000</v>
      </c>
      <c r="N42" s="213"/>
      <c r="O42" s="213">
        <v>0</v>
      </c>
      <c r="P42" s="213"/>
      <c r="Q42" s="213">
        <v>0</v>
      </c>
      <c r="R42" s="213"/>
      <c r="S42" s="213">
        <f>SUM(E42:M42)</f>
        <v>-315000000</v>
      </c>
      <c r="Z42" s="166"/>
    </row>
    <row r="43" spans="1:26">
      <c r="A43" s="26"/>
      <c r="B43" s="24"/>
      <c r="C43" s="37" t="s">
        <v>76</v>
      </c>
      <c r="D43" s="26"/>
      <c r="E43" s="215">
        <f>SUM(E41:E42)</f>
        <v>0</v>
      </c>
      <c r="F43" s="213"/>
      <c r="G43" s="215">
        <f>SUM(G41:G42)</f>
        <v>0</v>
      </c>
      <c r="H43" s="213"/>
      <c r="I43" s="215">
        <f>SUM(I41:I42)</f>
        <v>0</v>
      </c>
      <c r="J43" s="212"/>
      <c r="K43" s="215">
        <f>SUM(K41:K42)</f>
        <v>0</v>
      </c>
      <c r="L43" s="212"/>
      <c r="M43" s="215">
        <f>SUM(M41:M42)</f>
        <v>-315000000</v>
      </c>
      <c r="N43" s="212"/>
      <c r="O43" s="215">
        <f>SUM(O41:O42)</f>
        <v>0</v>
      </c>
      <c r="P43" s="212"/>
      <c r="Q43" s="215">
        <f>SUM(Q41:Q42)</f>
        <v>0</v>
      </c>
      <c r="R43" s="212"/>
      <c r="S43" s="215">
        <f>SUM(S41:S42)</f>
        <v>-315000000</v>
      </c>
      <c r="Z43" s="166"/>
    </row>
    <row r="44" spans="1:26">
      <c r="A44" s="26"/>
      <c r="B44" s="32" t="s">
        <v>83</v>
      </c>
      <c r="C44" s="37"/>
      <c r="D44" s="26"/>
      <c r="E44" s="215">
        <f>SUM(E43)</f>
        <v>0</v>
      </c>
      <c r="F44" s="213"/>
      <c r="G44" s="215">
        <f>SUM(G43)</f>
        <v>0</v>
      </c>
      <c r="H44" s="213"/>
      <c r="I44" s="215">
        <f>SUM(I43)</f>
        <v>0</v>
      </c>
      <c r="J44" s="212"/>
      <c r="K44" s="215">
        <f>SUM(K43)</f>
        <v>0</v>
      </c>
      <c r="L44" s="212"/>
      <c r="M44" s="215">
        <f>SUM(M43)</f>
        <v>-315000000</v>
      </c>
      <c r="N44" s="212"/>
      <c r="O44" s="215">
        <f>SUM(O43)</f>
        <v>0</v>
      </c>
      <c r="P44" s="212"/>
      <c r="Q44" s="215">
        <f>SUM(Q43)</f>
        <v>0</v>
      </c>
      <c r="R44" s="212"/>
      <c r="S44" s="215">
        <f>SUM(S43)</f>
        <v>-315000000</v>
      </c>
      <c r="Z44" s="166"/>
    </row>
    <row r="45" spans="1:26" ht="23.5" thickBot="1">
      <c r="A45" s="32" t="s">
        <v>186</v>
      </c>
      <c r="B45" s="32"/>
      <c r="C45" s="37"/>
      <c r="D45" s="26"/>
      <c r="E45" s="217">
        <f>E34+E38+E44</f>
        <v>300000000</v>
      </c>
      <c r="F45" s="213"/>
      <c r="G45" s="217">
        <f>G34+G38+G44</f>
        <v>1092894156.6300001</v>
      </c>
      <c r="H45" s="213"/>
      <c r="I45" s="217">
        <f>I34+I38+I44</f>
        <v>30000000</v>
      </c>
      <c r="J45" s="212"/>
      <c r="K45" s="217">
        <f>K34+K38+K44</f>
        <v>0</v>
      </c>
      <c r="L45" s="212"/>
      <c r="M45" s="217">
        <f>M34+M38+M44</f>
        <v>298844506.4599998</v>
      </c>
      <c r="N45" s="212"/>
      <c r="O45" s="217">
        <f>O34+O38+O44</f>
        <v>0</v>
      </c>
      <c r="P45" s="212"/>
      <c r="Q45" s="217">
        <f>Q34+Q38+Q44</f>
        <v>0</v>
      </c>
      <c r="R45" s="212"/>
      <c r="S45" s="217">
        <f>S34+S38+S44</f>
        <v>1721738663.0899997</v>
      </c>
      <c r="T45" s="170"/>
      <c r="Z45" s="166"/>
    </row>
    <row r="46" spans="1:26" ht="23.5" thickTop="1">
      <c r="A46" s="32"/>
      <c r="B46" s="32"/>
      <c r="C46" s="32"/>
      <c r="D46" s="41"/>
      <c r="E46" s="73"/>
      <c r="F46" s="71"/>
      <c r="G46" s="73"/>
      <c r="H46" s="71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170"/>
      <c r="Z46" s="166"/>
    </row>
    <row r="70" ht="42.75" customHeight="1"/>
  </sheetData>
  <sheetProtection formatCells="0" formatColumns="0" formatRows="0" insertColumns="0" insertRows="0" insertHyperlinks="0" deleteColumns="0" deleteRows="0" sort="0" autoFilter="0" pivotTables="0"/>
  <mergeCells count="5">
    <mergeCell ref="A1:S1"/>
    <mergeCell ref="A2:S2"/>
    <mergeCell ref="A3:S3"/>
    <mergeCell ref="A4:S4"/>
    <mergeCell ref="I8:M9"/>
  </mergeCells>
  <printOptions horizontalCentered="1"/>
  <pageMargins left="0.511811023622047" right="0.196850393700787" top="0.66929133858267698" bottom="0.25" header="0.39370078740157499" footer="0.25"/>
  <pageSetup paperSize="9" scale="65" firstPageNumber="11" orientation="landscape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CC"/>
  </sheetPr>
  <dimension ref="A1:P284"/>
  <sheetViews>
    <sheetView tabSelected="1" view="pageBreakPreview" topLeftCell="A59" zoomScale="70" zoomScaleNormal="100" zoomScaleSheetLayoutView="70" workbookViewId="0">
      <selection activeCell="M59" sqref="M1:U1048576"/>
    </sheetView>
  </sheetViews>
  <sheetFormatPr defaultColWidth="9.1796875" defaultRowHeight="22.5"/>
  <cols>
    <col min="1" max="1" width="2.54296875" style="98" customWidth="1"/>
    <col min="2" max="2" width="2" style="98" customWidth="1"/>
    <col min="3" max="3" width="2.54296875" style="98" customWidth="1"/>
    <col min="4" max="4" width="55.81640625" style="98" customWidth="1"/>
    <col min="5" max="5" width="9.54296875" style="133" bestFit="1" customWidth="1"/>
    <col min="6" max="6" width="18.08984375" style="105" customWidth="1"/>
    <col min="7" max="7" width="1.1796875" style="133" customWidth="1"/>
    <col min="8" max="8" width="17.81640625" style="105" customWidth="1"/>
    <col min="9" max="9" width="1.1796875" style="133" customWidth="1"/>
    <col min="10" max="10" width="17.1796875" style="105" customWidth="1"/>
    <col min="11" max="11" width="1.1796875" style="133" customWidth="1"/>
    <col min="12" max="12" width="18.1796875" style="105" customWidth="1"/>
    <col min="13" max="13" width="9.81640625" style="98" bestFit="1" customWidth="1"/>
    <col min="14" max="14" width="13.81640625" style="108" bestFit="1" customWidth="1"/>
    <col min="15" max="15" width="11.453125" style="121" bestFit="1" customWidth="1"/>
    <col min="16" max="16384" width="9.1796875" style="98"/>
  </cols>
  <sheetData>
    <row r="1" spans="1:15">
      <c r="A1" s="250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</row>
    <row r="2" spans="1:15">
      <c r="A2" s="250" t="s">
        <v>84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</row>
    <row r="3" spans="1:15">
      <c r="A3" s="264" t="str">
        <f>+'PL 12m'!A3:K3</f>
        <v>สำหรับปี สิ้นสุดวันที่ 31 ธันวาคม 2564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</row>
    <row r="4" spans="1:15" hidden="1">
      <c r="A4" s="122"/>
      <c r="B4" s="123"/>
      <c r="C4" s="123"/>
      <c r="D4" s="123"/>
      <c r="E4" s="102"/>
      <c r="F4" s="99"/>
      <c r="G4" s="102"/>
      <c r="H4" s="99"/>
      <c r="I4" s="102"/>
      <c r="J4" s="124"/>
      <c r="K4" s="102"/>
      <c r="L4" s="124" t="s">
        <v>5</v>
      </c>
    </row>
    <row r="5" spans="1:15" hidden="1">
      <c r="A5" s="122"/>
      <c r="B5" s="123"/>
      <c r="C5" s="123"/>
      <c r="D5" s="123"/>
      <c r="E5" s="102"/>
      <c r="F5" s="99"/>
      <c r="G5" s="102"/>
      <c r="H5" s="99"/>
      <c r="I5" s="102"/>
      <c r="J5" s="124"/>
      <c r="K5" s="102"/>
      <c r="L5" s="124" t="s">
        <v>6</v>
      </c>
    </row>
    <row r="6" spans="1:15">
      <c r="A6" s="122"/>
      <c r="B6" s="123"/>
      <c r="C6" s="123"/>
      <c r="D6" s="123"/>
      <c r="E6" s="102"/>
      <c r="F6" s="99"/>
      <c r="G6" s="102"/>
      <c r="H6" s="99"/>
      <c r="I6" s="102"/>
      <c r="J6" s="124"/>
      <c r="K6" s="102"/>
      <c r="L6" s="124" t="s">
        <v>183</v>
      </c>
    </row>
    <row r="7" spans="1:15">
      <c r="A7" s="125"/>
      <c r="B7" s="125"/>
      <c r="C7" s="125"/>
      <c r="D7" s="125"/>
      <c r="E7" s="126"/>
      <c r="F7" s="266" t="s">
        <v>2</v>
      </c>
      <c r="G7" s="266"/>
      <c r="H7" s="266"/>
      <c r="I7" s="126"/>
      <c r="J7" s="266" t="s">
        <v>3</v>
      </c>
      <c r="K7" s="266"/>
      <c r="L7" s="266"/>
    </row>
    <row r="8" spans="1:15" ht="23">
      <c r="A8" s="91"/>
      <c r="B8" s="127"/>
      <c r="C8" s="127"/>
      <c r="D8" s="127"/>
      <c r="E8" s="94" t="s">
        <v>4</v>
      </c>
      <c r="F8" s="61" t="s">
        <v>182</v>
      </c>
      <c r="G8" s="62"/>
      <c r="H8" s="61" t="s">
        <v>154</v>
      </c>
      <c r="I8" s="62"/>
      <c r="J8" s="61" t="s">
        <v>182</v>
      </c>
      <c r="K8" s="62"/>
      <c r="L8" s="61" t="s">
        <v>154</v>
      </c>
    </row>
    <row r="9" spans="1:15" ht="12" customHeight="1">
      <c r="B9" s="86"/>
      <c r="C9" s="86"/>
      <c r="D9" s="86"/>
      <c r="E9" s="106"/>
      <c r="F9" s="128"/>
      <c r="G9" s="129"/>
      <c r="H9" s="128"/>
      <c r="I9" s="129"/>
      <c r="J9" s="128"/>
      <c r="K9" s="129"/>
      <c r="L9" s="128"/>
    </row>
    <row r="10" spans="1:15">
      <c r="A10" s="103" t="s">
        <v>85</v>
      </c>
      <c r="D10" s="86"/>
      <c r="E10" s="106"/>
      <c r="F10" s="130"/>
      <c r="G10" s="131"/>
      <c r="H10" s="130"/>
      <c r="I10" s="131"/>
      <c r="J10" s="130"/>
      <c r="K10" s="132"/>
      <c r="L10" s="130"/>
    </row>
    <row r="11" spans="1:15">
      <c r="B11" s="98" t="s">
        <v>190</v>
      </c>
      <c r="F11" s="193">
        <f>+'PL 12m'!E20</f>
        <v>1016316762.3900002</v>
      </c>
      <c r="G11" s="193"/>
      <c r="H11" s="193">
        <f>+'PL 12m'!G20</f>
        <v>413623560.70999968</v>
      </c>
      <c r="I11" s="193"/>
      <c r="J11" s="193">
        <f>+'PL 12m'!I20</f>
        <v>758486142.95000017</v>
      </c>
      <c r="K11" s="193"/>
      <c r="L11" s="193">
        <f>+'PL 12m'!K20</f>
        <v>348293502.37999976</v>
      </c>
    </row>
    <row r="12" spans="1:15">
      <c r="B12" s="98" t="s">
        <v>196</v>
      </c>
      <c r="F12" s="193"/>
      <c r="G12" s="193"/>
      <c r="H12" s="193"/>
      <c r="I12" s="193"/>
      <c r="J12" s="193"/>
      <c r="K12" s="193"/>
      <c r="L12" s="193"/>
    </row>
    <row r="13" spans="1:15">
      <c r="C13" s="98" t="s">
        <v>157</v>
      </c>
      <c r="F13" s="193">
        <f>-'PL 12m'!E19</f>
        <v>254919263.91999999</v>
      </c>
      <c r="G13" s="193"/>
      <c r="H13" s="193">
        <v>39641302.850000001</v>
      </c>
      <c r="I13" s="193"/>
      <c r="J13" s="193">
        <f>-'PL 12m'!I19</f>
        <v>190204485.88999999</v>
      </c>
      <c r="K13" s="193"/>
      <c r="L13" s="193">
        <f>-'PL 12m'!K19</f>
        <v>31867654.099999994</v>
      </c>
    </row>
    <row r="14" spans="1:15">
      <c r="C14" s="98" t="s">
        <v>162</v>
      </c>
      <c r="F14" s="193">
        <v>4715515.72</v>
      </c>
      <c r="G14" s="193"/>
      <c r="H14" s="193">
        <v>2617385.19</v>
      </c>
      <c r="I14" s="193"/>
      <c r="J14" s="193">
        <v>3822656.74</v>
      </c>
      <c r="K14" s="193"/>
      <c r="L14" s="193">
        <v>1450148.26</v>
      </c>
      <c r="M14" s="133"/>
      <c r="O14" s="134"/>
    </row>
    <row r="15" spans="1:15">
      <c r="C15" s="98" t="s">
        <v>129</v>
      </c>
      <c r="F15" s="193">
        <v>198788.24</v>
      </c>
      <c r="G15" s="193"/>
      <c r="H15" s="193">
        <v>304783.28000000003</v>
      </c>
      <c r="I15" s="193"/>
      <c r="J15" s="193">
        <v>82460.070000000007</v>
      </c>
      <c r="K15" s="193"/>
      <c r="L15" s="193">
        <v>119950.26</v>
      </c>
    </row>
    <row r="16" spans="1:15">
      <c r="C16" s="98" t="s">
        <v>210</v>
      </c>
      <c r="F16" s="193">
        <v>0</v>
      </c>
      <c r="G16" s="193"/>
      <c r="H16" s="193">
        <v>-4401.1000000000004</v>
      </c>
      <c r="I16" s="193"/>
      <c r="J16" s="193">
        <v>0</v>
      </c>
      <c r="K16" s="193"/>
      <c r="L16" s="193">
        <v>0</v>
      </c>
    </row>
    <row r="17" spans="2:15">
      <c r="C17" s="98" t="s">
        <v>146</v>
      </c>
      <c r="F17" s="193">
        <v>159327586.51999998</v>
      </c>
      <c r="G17" s="193"/>
      <c r="H17" s="193">
        <v>105753377.56</v>
      </c>
      <c r="I17" s="193"/>
      <c r="J17" s="193">
        <v>128825612.03999999</v>
      </c>
      <c r="K17" s="193"/>
      <c r="L17" s="193">
        <v>84405359.870000005</v>
      </c>
    </row>
    <row r="18" spans="2:15">
      <c r="C18" s="98" t="s">
        <v>147</v>
      </c>
      <c r="F18" s="193">
        <v>522582.63</v>
      </c>
      <c r="G18" s="193"/>
      <c r="H18" s="193">
        <v>558975.6100000001</v>
      </c>
      <c r="I18" s="193"/>
      <c r="J18" s="193">
        <v>47852.639999999999</v>
      </c>
      <c r="K18" s="193"/>
      <c r="L18" s="193">
        <v>47852.65</v>
      </c>
    </row>
    <row r="19" spans="2:15">
      <c r="C19" s="98" t="s">
        <v>130</v>
      </c>
      <c r="F19" s="193">
        <v>254460.95999999996</v>
      </c>
      <c r="G19" s="193"/>
      <c r="H19" s="193">
        <v>0</v>
      </c>
      <c r="I19" s="193"/>
      <c r="J19" s="193">
        <v>254460.96</v>
      </c>
      <c r="K19" s="193"/>
      <c r="L19" s="193">
        <v>0</v>
      </c>
    </row>
    <row r="20" spans="2:15">
      <c r="C20" s="98" t="s">
        <v>159</v>
      </c>
      <c r="F20" s="193">
        <v>3188645.6199999996</v>
      </c>
      <c r="G20" s="193"/>
      <c r="H20" s="193">
        <v>2447987.33</v>
      </c>
      <c r="I20" s="193"/>
      <c r="J20" s="193">
        <v>2830293.18</v>
      </c>
      <c r="K20" s="193"/>
      <c r="L20" s="193">
        <v>1911401.84</v>
      </c>
    </row>
    <row r="21" spans="2:15" hidden="1">
      <c r="C21" s="98" t="s">
        <v>127</v>
      </c>
      <c r="F21" s="193"/>
      <c r="G21" s="193"/>
      <c r="H21" s="231">
        <v>0</v>
      </c>
      <c r="I21" s="193"/>
      <c r="J21" s="193">
        <v>0</v>
      </c>
      <c r="K21" s="193"/>
      <c r="L21" s="193">
        <v>0</v>
      </c>
    </row>
    <row r="22" spans="2:15">
      <c r="C22" s="98" t="s">
        <v>204</v>
      </c>
      <c r="F22" s="193">
        <v>-478766.55</v>
      </c>
      <c r="G22" s="193"/>
      <c r="H22" s="193">
        <v>-769153.08999999973</v>
      </c>
      <c r="I22" s="193"/>
      <c r="J22" s="193">
        <v>-478766.55000000005</v>
      </c>
      <c r="K22" s="193"/>
      <c r="L22" s="193">
        <v>-619184.08999999973</v>
      </c>
    </row>
    <row r="23" spans="2:15">
      <c r="C23" s="98" t="s">
        <v>86</v>
      </c>
      <c r="F23" s="193">
        <v>0</v>
      </c>
      <c r="G23" s="193"/>
      <c r="H23" s="193">
        <v>267701</v>
      </c>
      <c r="I23" s="193"/>
      <c r="J23" s="193">
        <v>0</v>
      </c>
      <c r="K23" s="193"/>
      <c r="L23" s="193">
        <v>117701</v>
      </c>
      <c r="M23" s="236"/>
    </row>
    <row r="24" spans="2:15">
      <c r="C24" s="98" t="s">
        <v>117</v>
      </c>
      <c r="F24" s="193">
        <v>81000</v>
      </c>
      <c r="G24" s="193"/>
      <c r="H24" s="193">
        <v>3560305.0900000003</v>
      </c>
      <c r="I24" s="193"/>
      <c r="J24" s="193">
        <v>81000</v>
      </c>
      <c r="K24" s="193"/>
      <c r="L24" s="193">
        <v>2919210.3600000003</v>
      </c>
    </row>
    <row r="25" spans="2:15">
      <c r="C25" s="98" t="s">
        <v>175</v>
      </c>
      <c r="F25" s="193">
        <v>20764.7</v>
      </c>
      <c r="G25" s="193"/>
      <c r="H25" s="193">
        <v>34623.019999999997</v>
      </c>
      <c r="I25" s="193"/>
      <c r="J25" s="193">
        <v>0</v>
      </c>
      <c r="K25" s="193"/>
      <c r="L25" s="193">
        <v>0</v>
      </c>
    </row>
    <row r="26" spans="2:15">
      <c r="C26" s="98" t="s">
        <v>176</v>
      </c>
      <c r="F26" s="193">
        <v>0</v>
      </c>
      <c r="G26" s="193"/>
      <c r="H26" s="193">
        <v>251682.56000000003</v>
      </c>
      <c r="I26" s="193"/>
      <c r="J26" s="193">
        <v>0</v>
      </c>
      <c r="K26" s="193"/>
      <c r="L26" s="193">
        <v>251682.56</v>
      </c>
      <c r="M26" s="133"/>
    </row>
    <row r="27" spans="2:15">
      <c r="C27" s="98" t="s">
        <v>107</v>
      </c>
      <c r="F27" s="193">
        <v>6377634.9400000004</v>
      </c>
      <c r="G27" s="193"/>
      <c r="H27" s="193">
        <v>6173872.0000000009</v>
      </c>
      <c r="I27" s="193"/>
      <c r="J27" s="193">
        <v>6193448.79</v>
      </c>
      <c r="K27" s="193"/>
      <c r="L27" s="193">
        <v>5943833.5600000005</v>
      </c>
    </row>
    <row r="28" spans="2:15">
      <c r="C28" s="98" t="s">
        <v>208</v>
      </c>
      <c r="F28" s="193">
        <v>-2812500</v>
      </c>
      <c r="G28" s="193"/>
      <c r="H28" s="193">
        <v>0</v>
      </c>
      <c r="I28" s="193"/>
      <c r="J28" s="193">
        <v>-2812500</v>
      </c>
      <c r="K28" s="193"/>
      <c r="L28" s="193">
        <v>0</v>
      </c>
    </row>
    <row r="29" spans="2:15">
      <c r="C29" s="98" t="s">
        <v>87</v>
      </c>
      <c r="F29" s="195">
        <v>-379897.09000000008</v>
      </c>
      <c r="G29" s="195"/>
      <c r="H29" s="195">
        <v>-930021.6100000001</v>
      </c>
      <c r="I29" s="195"/>
      <c r="J29" s="195">
        <v>-1462954.8</v>
      </c>
      <c r="K29" s="195"/>
      <c r="L29" s="195">
        <v>-2671805.87</v>
      </c>
      <c r="M29" s="133"/>
    </row>
    <row r="30" spans="2:15">
      <c r="C30" s="98" t="s">
        <v>88</v>
      </c>
      <c r="F30" s="195">
        <v>5917215.7700000005</v>
      </c>
      <c r="G30" s="195"/>
      <c r="H30" s="195">
        <v>257024.21999999988</v>
      </c>
      <c r="I30" s="195"/>
      <c r="J30" s="195">
        <v>5737991.9000000004</v>
      </c>
      <c r="K30" s="195"/>
      <c r="L30" s="195">
        <v>160508.57</v>
      </c>
      <c r="M30" s="133"/>
    </row>
    <row r="31" spans="2:15" hidden="1">
      <c r="C31" s="98" t="s">
        <v>106</v>
      </c>
      <c r="F31" s="232">
        <v>0</v>
      </c>
      <c r="G31" s="193"/>
      <c r="H31" s="232">
        <v>0</v>
      </c>
      <c r="I31" s="193"/>
      <c r="J31" s="232">
        <v>0</v>
      </c>
      <c r="K31" s="193"/>
      <c r="L31" s="232">
        <v>0</v>
      </c>
      <c r="O31" s="135"/>
    </row>
    <row r="32" spans="2:15">
      <c r="B32" s="98" t="s">
        <v>89</v>
      </c>
      <c r="F32" s="233">
        <f>SUM(F11:F31)</f>
        <v>1448169057.7700005</v>
      </c>
      <c r="G32" s="193"/>
      <c r="H32" s="233">
        <f>SUM(H11:H31)</f>
        <v>573789004.61999965</v>
      </c>
      <c r="I32" s="193"/>
      <c r="J32" s="233">
        <f>SUM(J11:J31)</f>
        <v>1091812183.8100007</v>
      </c>
      <c r="K32" s="193"/>
      <c r="L32" s="233">
        <f>SUM(L11:L31)</f>
        <v>474197815.44999975</v>
      </c>
    </row>
    <row r="33" spans="1:15">
      <c r="B33" s="98" t="s">
        <v>90</v>
      </c>
      <c r="F33" s="195"/>
      <c r="G33" s="195"/>
      <c r="H33" s="195"/>
      <c r="I33" s="195"/>
      <c r="J33" s="195"/>
      <c r="K33" s="193"/>
      <c r="L33" s="195"/>
    </row>
    <row r="34" spans="1:15" hidden="1">
      <c r="C34" s="98" t="s">
        <v>91</v>
      </c>
      <c r="F34" s="195">
        <v>0</v>
      </c>
      <c r="G34" s="195"/>
      <c r="H34" s="195">
        <v>0</v>
      </c>
      <c r="I34" s="195"/>
      <c r="J34" s="195">
        <v>0</v>
      </c>
      <c r="K34" s="193"/>
      <c r="L34" s="195">
        <v>0</v>
      </c>
    </row>
    <row r="35" spans="1:15">
      <c r="C35" s="98" t="s">
        <v>200</v>
      </c>
      <c r="F35" s="195">
        <v>0</v>
      </c>
      <c r="G35" s="195"/>
      <c r="H35" s="195">
        <v>100115391.72</v>
      </c>
      <c r="I35" s="195"/>
      <c r="J35" s="195">
        <v>0</v>
      </c>
      <c r="K35" s="193"/>
      <c r="L35" s="195">
        <v>100115391.72</v>
      </c>
    </row>
    <row r="36" spans="1:15">
      <c r="C36" s="98" t="s">
        <v>100</v>
      </c>
      <c r="F36" s="193">
        <v>-627070965.60000002</v>
      </c>
      <c r="G36" s="193"/>
      <c r="H36" s="193">
        <v>-36178884.050000004</v>
      </c>
      <c r="I36" s="193"/>
      <c r="J36" s="193">
        <v>-435922164.44</v>
      </c>
      <c r="K36" s="193"/>
      <c r="L36" s="193">
        <v>-41858864.219999999</v>
      </c>
      <c r="M36" s="133"/>
      <c r="O36" s="108"/>
    </row>
    <row r="37" spans="1:15">
      <c r="C37" s="98" t="s">
        <v>10</v>
      </c>
      <c r="F37" s="193">
        <v>-24074917.109999999</v>
      </c>
      <c r="G37" s="193"/>
      <c r="H37" s="193">
        <v>-5262834.58</v>
      </c>
      <c r="I37" s="193"/>
      <c r="J37" s="193">
        <v>-19598467.230000004</v>
      </c>
      <c r="K37" s="193"/>
      <c r="L37" s="193">
        <v>-3572213.86</v>
      </c>
    </row>
    <row r="38" spans="1:15">
      <c r="C38" s="98" t="s">
        <v>12</v>
      </c>
      <c r="F38" s="193">
        <v>-320775.78999999992</v>
      </c>
      <c r="G38" s="193"/>
      <c r="H38" s="193">
        <v>-250748.91000000003</v>
      </c>
      <c r="I38" s="193"/>
      <c r="J38" s="193">
        <v>741182.67000000016</v>
      </c>
      <c r="K38" s="193"/>
      <c r="L38" s="193">
        <v>-408769.65</v>
      </c>
    </row>
    <row r="39" spans="1:15">
      <c r="C39" s="98" t="s">
        <v>19</v>
      </c>
      <c r="F39" s="193">
        <v>530956.04</v>
      </c>
      <c r="G39" s="193"/>
      <c r="H39" s="193">
        <v>1483500.49</v>
      </c>
      <c r="I39" s="193"/>
      <c r="J39" s="193">
        <v>153190</v>
      </c>
      <c r="K39" s="193"/>
      <c r="L39" s="193">
        <v>1132875</v>
      </c>
    </row>
    <row r="40" spans="1:15">
      <c r="B40" s="98" t="s">
        <v>92</v>
      </c>
      <c r="F40" s="195"/>
      <c r="G40" s="195"/>
      <c r="H40" s="195"/>
      <c r="I40" s="195"/>
      <c r="J40" s="195"/>
      <c r="K40" s="193"/>
      <c r="L40" s="195"/>
      <c r="O40" s="134"/>
    </row>
    <row r="41" spans="1:15">
      <c r="C41" s="98" t="s">
        <v>101</v>
      </c>
      <c r="D41" s="97"/>
      <c r="E41" s="177"/>
      <c r="F41" s="195">
        <v>141088540.97</v>
      </c>
      <c r="G41" s="195"/>
      <c r="H41" s="195">
        <v>39971324.899999999</v>
      </c>
      <c r="I41" s="195"/>
      <c r="J41" s="195">
        <v>117001724.68000001</v>
      </c>
      <c r="K41" s="195"/>
      <c r="L41" s="195">
        <v>17749205.649999999</v>
      </c>
      <c r="O41" s="135"/>
    </row>
    <row r="42" spans="1:15">
      <c r="C42" s="98" t="s">
        <v>132</v>
      </c>
      <c r="D42" s="97"/>
      <c r="E42" s="177"/>
      <c r="F42" s="195">
        <v>-2672104.48</v>
      </c>
      <c r="G42" s="195"/>
      <c r="H42" s="195">
        <v>-3544997</v>
      </c>
      <c r="I42" s="195"/>
      <c r="J42" s="195">
        <v>-2613604.65</v>
      </c>
      <c r="K42" s="195"/>
      <c r="L42" s="195">
        <v>-3091847</v>
      </c>
      <c r="O42" s="135"/>
    </row>
    <row r="43" spans="1:15">
      <c r="C43" s="98" t="s">
        <v>105</v>
      </c>
      <c r="F43" s="232">
        <v>0</v>
      </c>
      <c r="G43" s="195"/>
      <c r="H43" s="232">
        <v>1121039</v>
      </c>
      <c r="I43" s="195"/>
      <c r="J43" s="232">
        <v>0</v>
      </c>
      <c r="K43" s="193"/>
      <c r="L43" s="232">
        <v>1121039</v>
      </c>
      <c r="O43" s="135"/>
    </row>
    <row r="44" spans="1:15">
      <c r="B44" s="97" t="s">
        <v>93</v>
      </c>
      <c r="F44" s="233">
        <f>SUM(F32:F43)</f>
        <v>935649791.80000043</v>
      </c>
      <c r="G44" s="195"/>
      <c r="H44" s="233">
        <f>SUM(H32:H43)</f>
        <v>671242796.1899997</v>
      </c>
      <c r="I44" s="195"/>
      <c r="J44" s="233">
        <f>SUM(J32:J43)</f>
        <v>751574044.84000051</v>
      </c>
      <c r="K44" s="193"/>
      <c r="L44" s="233">
        <f>SUM(L32:L43)</f>
        <v>545384632.08999968</v>
      </c>
    </row>
    <row r="45" spans="1:15">
      <c r="C45" s="136" t="s">
        <v>94</v>
      </c>
      <c r="E45" s="105"/>
      <c r="F45" s="193">
        <v>379897.09000000008</v>
      </c>
      <c r="G45" s="195"/>
      <c r="H45" s="193">
        <v>930021.6100000001</v>
      </c>
      <c r="I45" s="195"/>
      <c r="J45" s="193">
        <v>184778.08</v>
      </c>
      <c r="K45" s="193"/>
      <c r="L45" s="193">
        <v>846179.01</v>
      </c>
      <c r="M45" s="133"/>
    </row>
    <row r="46" spans="1:15">
      <c r="C46" s="136" t="s">
        <v>116</v>
      </c>
      <c r="F46" s="195">
        <v>-105396852.10000002</v>
      </c>
      <c r="G46" s="195"/>
      <c r="H46" s="195">
        <v>-74925936.939999983</v>
      </c>
      <c r="I46" s="195"/>
      <c r="J46" s="195">
        <v>-81468933.989999995</v>
      </c>
      <c r="K46" s="195"/>
      <c r="L46" s="195">
        <v>-69169650.340000004</v>
      </c>
      <c r="M46" s="133"/>
    </row>
    <row r="47" spans="1:15">
      <c r="C47" s="136" t="s">
        <v>119</v>
      </c>
      <c r="F47" s="232">
        <v>5131366.84</v>
      </c>
      <c r="G47" s="195"/>
      <c r="H47" s="232">
        <v>8240787.6799999997</v>
      </c>
      <c r="I47" s="195"/>
      <c r="J47" s="232">
        <v>0</v>
      </c>
      <c r="K47" s="193"/>
      <c r="L47" s="232">
        <v>0</v>
      </c>
      <c r="M47" s="133"/>
    </row>
    <row r="48" spans="1:15" s="137" customFormat="1">
      <c r="A48" s="137" t="s">
        <v>136</v>
      </c>
      <c r="B48" s="138"/>
      <c r="E48" s="178"/>
      <c r="F48" s="196">
        <f>SUM(F44:F47)</f>
        <v>835764203.63000047</v>
      </c>
      <c r="G48" s="197"/>
      <c r="H48" s="196">
        <f>SUM(H44:H47)</f>
        <v>605487668.53999972</v>
      </c>
      <c r="I48" s="197"/>
      <c r="J48" s="196">
        <f>SUM(J44:J47)</f>
        <v>670289888.93000054</v>
      </c>
      <c r="K48" s="199"/>
      <c r="L48" s="196">
        <f>SUM(L44:L47)</f>
        <v>477061160.75999963</v>
      </c>
      <c r="N48" s="113"/>
      <c r="O48" s="139"/>
    </row>
    <row r="49" spans="1:16">
      <c r="A49" s="140" t="s">
        <v>95</v>
      </c>
      <c r="B49" s="97"/>
      <c r="C49" s="97"/>
      <c r="D49" s="97"/>
      <c r="E49" s="177"/>
      <c r="F49" s="195"/>
      <c r="G49" s="195"/>
      <c r="H49" s="195"/>
      <c r="I49" s="195"/>
      <c r="J49" s="195"/>
      <c r="K49" s="195"/>
      <c r="L49" s="195"/>
    </row>
    <row r="50" spans="1:16">
      <c r="B50" s="141" t="s">
        <v>111</v>
      </c>
      <c r="C50" s="141"/>
      <c r="E50" s="106"/>
      <c r="F50" s="193">
        <v>0</v>
      </c>
      <c r="G50" s="193"/>
      <c r="H50" s="193">
        <v>0</v>
      </c>
      <c r="I50" s="193"/>
      <c r="J50" s="193">
        <v>35780000</v>
      </c>
      <c r="K50" s="193"/>
      <c r="L50" s="193">
        <v>32800000</v>
      </c>
    </row>
    <row r="51" spans="1:16">
      <c r="B51" s="141" t="s">
        <v>201</v>
      </c>
      <c r="C51" s="141"/>
      <c r="E51" s="106"/>
      <c r="F51" s="193">
        <v>20000000</v>
      </c>
      <c r="G51" s="193"/>
      <c r="H51" s="193">
        <v>0</v>
      </c>
      <c r="I51" s="193"/>
      <c r="J51" s="193">
        <v>0</v>
      </c>
      <c r="K51" s="193"/>
      <c r="L51" s="193">
        <v>0</v>
      </c>
    </row>
    <row r="52" spans="1:16">
      <c r="B52" s="141" t="s">
        <v>202</v>
      </c>
      <c r="C52" s="141"/>
      <c r="E52" s="106"/>
      <c r="F52" s="193">
        <v>-20000000</v>
      </c>
      <c r="G52" s="193"/>
      <c r="H52" s="193">
        <v>0</v>
      </c>
      <c r="I52" s="193"/>
      <c r="J52" s="193">
        <v>0</v>
      </c>
      <c r="K52" s="193"/>
      <c r="L52" s="193">
        <v>0</v>
      </c>
    </row>
    <row r="53" spans="1:16">
      <c r="A53" s="140"/>
      <c r="B53" s="141" t="s">
        <v>138</v>
      </c>
      <c r="C53" s="97"/>
      <c r="D53" s="97"/>
      <c r="E53" s="177"/>
      <c r="F53" s="193">
        <v>-4743303.58</v>
      </c>
      <c r="G53" s="195"/>
      <c r="H53" s="193">
        <v>-3791056.22</v>
      </c>
      <c r="I53" s="195"/>
      <c r="J53" s="193">
        <v>0</v>
      </c>
      <c r="K53" s="195"/>
      <c r="L53" s="193">
        <v>0</v>
      </c>
    </row>
    <row r="54" spans="1:16">
      <c r="B54" s="98" t="s">
        <v>166</v>
      </c>
      <c r="E54" s="106"/>
      <c r="F54" s="193">
        <v>-412982967.77999997</v>
      </c>
      <c r="G54" s="193"/>
      <c r="H54" s="193">
        <v>0</v>
      </c>
      <c r="I54" s="193"/>
      <c r="J54" s="193">
        <v>-412982967.77999997</v>
      </c>
      <c r="K54" s="193"/>
      <c r="L54" s="193">
        <v>0</v>
      </c>
    </row>
    <row r="55" spans="1:16">
      <c r="B55" s="98" t="s">
        <v>108</v>
      </c>
      <c r="E55" s="106"/>
      <c r="F55" s="193">
        <v>-298655112.62</v>
      </c>
      <c r="G55" s="193"/>
      <c r="H55" s="193">
        <v>-401368687.79000002</v>
      </c>
      <c r="I55" s="193"/>
      <c r="J55" s="193">
        <v>-253549600.5</v>
      </c>
      <c r="K55" s="193"/>
      <c r="L55" s="193">
        <v>-326412530.94</v>
      </c>
      <c r="O55" s="106"/>
      <c r="P55" s="133"/>
    </row>
    <row r="56" spans="1:16">
      <c r="B56" s="136" t="s">
        <v>139</v>
      </c>
      <c r="E56" s="106"/>
      <c r="F56" s="193">
        <v>-581652</v>
      </c>
      <c r="G56" s="193"/>
      <c r="H56" s="193">
        <v>-14500000</v>
      </c>
      <c r="I56" s="193"/>
      <c r="J56" s="193">
        <v>-581652</v>
      </c>
      <c r="K56" s="193"/>
      <c r="L56" s="193">
        <v>-100000</v>
      </c>
      <c r="M56" s="133"/>
    </row>
    <row r="57" spans="1:16">
      <c r="B57" s="98" t="s">
        <v>109</v>
      </c>
      <c r="F57" s="195">
        <v>565638.30000000005</v>
      </c>
      <c r="G57" s="195"/>
      <c r="H57" s="195">
        <v>830186.91</v>
      </c>
      <c r="I57" s="195"/>
      <c r="J57" s="195">
        <v>565638.30000000005</v>
      </c>
      <c r="K57" s="195"/>
      <c r="L57" s="195">
        <v>830216.91</v>
      </c>
    </row>
    <row r="58" spans="1:16">
      <c r="B58" s="98" t="s">
        <v>160</v>
      </c>
      <c r="E58" s="106"/>
      <c r="F58" s="193">
        <v>-1687925</v>
      </c>
      <c r="G58" s="193"/>
      <c r="H58" s="193">
        <v>-2282994.5900000003</v>
      </c>
      <c r="I58" s="193"/>
      <c r="J58" s="193">
        <v>-893450</v>
      </c>
      <c r="K58" s="193"/>
      <c r="L58" s="193">
        <v>-2156734.59</v>
      </c>
    </row>
    <row r="59" spans="1:16">
      <c r="B59" s="98" t="s">
        <v>209</v>
      </c>
      <c r="E59" s="106"/>
      <c r="F59" s="193">
        <v>2812500</v>
      </c>
      <c r="G59" s="193"/>
      <c r="H59" s="193">
        <v>0</v>
      </c>
      <c r="I59" s="193"/>
      <c r="J59" s="193">
        <v>2812500</v>
      </c>
      <c r="K59" s="193"/>
      <c r="L59" s="193">
        <v>0</v>
      </c>
    </row>
    <row r="60" spans="1:16">
      <c r="B60" s="136" t="s">
        <v>112</v>
      </c>
      <c r="E60" s="106"/>
      <c r="F60" s="193">
        <v>0</v>
      </c>
      <c r="G60" s="193"/>
      <c r="H60" s="193">
        <v>0</v>
      </c>
      <c r="I60" s="193"/>
      <c r="J60" s="193">
        <v>1463472.62</v>
      </c>
      <c r="K60" s="193"/>
      <c r="L60" s="193">
        <v>1761821.9200000002</v>
      </c>
      <c r="M60" s="133"/>
    </row>
    <row r="61" spans="1:16">
      <c r="A61" s="140" t="s">
        <v>141</v>
      </c>
      <c r="B61" s="97"/>
      <c r="C61" s="142"/>
      <c r="D61" s="97"/>
      <c r="E61" s="177"/>
      <c r="F61" s="196">
        <f>SUM(F50:F60)</f>
        <v>-715272822.68000007</v>
      </c>
      <c r="G61" s="193"/>
      <c r="H61" s="196">
        <f>SUM(H50:H60)</f>
        <v>-421112551.69</v>
      </c>
      <c r="I61" s="193"/>
      <c r="J61" s="196">
        <f>SUM(J50:J60)</f>
        <v>-627386059.36000001</v>
      </c>
      <c r="K61" s="195"/>
      <c r="L61" s="196">
        <f>SUM(L50:L60)</f>
        <v>-293277226.69999993</v>
      </c>
    </row>
    <row r="62" spans="1:16">
      <c r="A62" s="137" t="s">
        <v>96</v>
      </c>
      <c r="C62" s="142"/>
      <c r="D62" s="97"/>
      <c r="E62" s="177"/>
      <c r="F62" s="197"/>
      <c r="G62" s="197"/>
      <c r="H62" s="197"/>
      <c r="I62" s="197"/>
      <c r="J62" s="197"/>
      <c r="K62" s="195"/>
      <c r="L62" s="197"/>
    </row>
    <row r="63" spans="1:16" hidden="1">
      <c r="A63" s="137"/>
      <c r="B63" s="98" t="s">
        <v>97</v>
      </c>
      <c r="C63" s="142"/>
      <c r="D63" s="97"/>
      <c r="E63" s="177"/>
      <c r="F63" s="193">
        <v>0</v>
      </c>
      <c r="G63" s="193"/>
      <c r="H63" s="231">
        <v>0</v>
      </c>
      <c r="I63" s="193"/>
      <c r="J63" s="193">
        <v>0</v>
      </c>
      <c r="K63" s="195"/>
      <c r="L63" s="193">
        <v>0</v>
      </c>
    </row>
    <row r="64" spans="1:16">
      <c r="A64" s="137"/>
      <c r="B64" s="98" t="s">
        <v>131</v>
      </c>
      <c r="C64" s="142"/>
      <c r="D64" s="97"/>
      <c r="E64" s="177"/>
      <c r="F64" s="193">
        <v>2230000000</v>
      </c>
      <c r="G64" s="193"/>
      <c r="H64" s="193">
        <v>165000000</v>
      </c>
      <c r="I64" s="193"/>
      <c r="J64" s="193">
        <v>2200000000</v>
      </c>
      <c r="K64" s="195"/>
      <c r="L64" s="193">
        <v>165000000</v>
      </c>
    </row>
    <row r="65" spans="1:15">
      <c r="A65" s="137"/>
      <c r="B65" s="98" t="s">
        <v>126</v>
      </c>
      <c r="C65" s="142"/>
      <c r="D65" s="97"/>
      <c r="E65" s="177"/>
      <c r="F65" s="193">
        <v>-1550000000</v>
      </c>
      <c r="G65" s="193"/>
      <c r="H65" s="193">
        <v>-95000000</v>
      </c>
      <c r="I65" s="193"/>
      <c r="J65" s="193">
        <v>-1520000000</v>
      </c>
      <c r="K65" s="195"/>
      <c r="L65" s="193">
        <v>-95000000</v>
      </c>
    </row>
    <row r="66" spans="1:15" hidden="1">
      <c r="A66" s="137"/>
      <c r="B66" s="98" t="s">
        <v>123</v>
      </c>
      <c r="C66" s="142"/>
      <c r="D66" s="97"/>
      <c r="E66" s="177"/>
      <c r="F66" s="193"/>
      <c r="G66" s="193"/>
      <c r="H66" s="193">
        <v>0</v>
      </c>
      <c r="I66" s="193"/>
      <c r="J66" s="193">
        <v>0</v>
      </c>
      <c r="K66" s="195"/>
      <c r="L66" s="193">
        <v>0</v>
      </c>
    </row>
    <row r="67" spans="1:15" hidden="1">
      <c r="B67" s="98" t="s">
        <v>124</v>
      </c>
      <c r="C67" s="142"/>
      <c r="D67" s="97"/>
      <c r="E67" s="177"/>
      <c r="F67" s="193"/>
      <c r="G67" s="193"/>
      <c r="H67" s="193">
        <v>0</v>
      </c>
      <c r="I67" s="193"/>
      <c r="J67" s="193">
        <v>0</v>
      </c>
      <c r="K67" s="195"/>
      <c r="L67" s="193">
        <v>0</v>
      </c>
    </row>
    <row r="68" spans="1:15">
      <c r="B68" s="98" t="s">
        <v>113</v>
      </c>
      <c r="C68" s="142"/>
      <c r="D68" s="97"/>
      <c r="E68" s="177"/>
      <c r="F68" s="193">
        <v>-9301874.8599999994</v>
      </c>
      <c r="G68" s="193"/>
      <c r="H68" s="193">
        <v>-7269832.4699999988</v>
      </c>
      <c r="I68" s="193"/>
      <c r="J68" s="193">
        <v>-3268938.86</v>
      </c>
      <c r="K68" s="195"/>
      <c r="L68" s="193">
        <v>-6898399.4700000007</v>
      </c>
      <c r="N68" s="105"/>
      <c r="O68" s="135"/>
    </row>
    <row r="69" spans="1:15">
      <c r="B69" s="98" t="s">
        <v>153</v>
      </c>
      <c r="C69" s="142"/>
      <c r="D69" s="97"/>
      <c r="E69" s="177"/>
      <c r="F69" s="193">
        <v>-586843.81000000006</v>
      </c>
      <c r="G69" s="193"/>
      <c r="H69" s="193">
        <v>-511484.92000000004</v>
      </c>
      <c r="I69" s="193"/>
      <c r="J69" s="193">
        <v>-47341.85</v>
      </c>
      <c r="K69" s="195"/>
      <c r="L69" s="193">
        <v>-45488.57</v>
      </c>
      <c r="O69" s="135"/>
    </row>
    <row r="70" spans="1:15" hidden="1">
      <c r="B70" s="97" t="s">
        <v>114</v>
      </c>
      <c r="C70" s="142"/>
      <c r="D70" s="97"/>
      <c r="E70" s="177"/>
      <c r="F70" s="193"/>
      <c r="G70" s="193"/>
      <c r="H70" s="193">
        <v>0</v>
      </c>
      <c r="I70" s="193"/>
      <c r="J70" s="193">
        <v>0</v>
      </c>
      <c r="K70" s="195"/>
      <c r="L70" s="193">
        <v>0</v>
      </c>
    </row>
    <row r="71" spans="1:15">
      <c r="B71" s="136" t="s">
        <v>115</v>
      </c>
      <c r="E71" s="105"/>
      <c r="F71" s="193">
        <v>-5519804.8200000003</v>
      </c>
      <c r="G71" s="193"/>
      <c r="H71" s="193">
        <v>-247051.6399999999</v>
      </c>
      <c r="I71" s="193"/>
      <c r="J71" s="193">
        <v>-5340580.9451427273</v>
      </c>
      <c r="K71" s="193"/>
      <c r="L71" s="193">
        <v>-150535.99</v>
      </c>
      <c r="O71" s="135"/>
    </row>
    <row r="72" spans="1:15">
      <c r="B72" s="136" t="s">
        <v>207</v>
      </c>
      <c r="E72" s="105"/>
      <c r="F72" s="193">
        <v>-21676000</v>
      </c>
      <c r="G72" s="193"/>
      <c r="H72" s="193">
        <v>0</v>
      </c>
      <c r="I72" s="193"/>
      <c r="J72" s="193">
        <v>-21676000</v>
      </c>
      <c r="K72" s="193"/>
      <c r="L72" s="193">
        <v>0</v>
      </c>
      <c r="O72" s="135"/>
    </row>
    <row r="73" spans="1:15">
      <c r="B73" s="98" t="s">
        <v>98</v>
      </c>
      <c r="C73" s="142"/>
      <c r="D73" s="97"/>
      <c r="E73" s="177"/>
      <c r="F73" s="195">
        <v>-643221753.49000001</v>
      </c>
      <c r="G73" s="195"/>
      <c r="H73" s="195">
        <v>-314874882.36999995</v>
      </c>
      <c r="I73" s="195"/>
      <c r="J73" s="195">
        <v>-643221753.49000001</v>
      </c>
      <c r="K73" s="195"/>
      <c r="L73" s="195">
        <v>-314874882.36999995</v>
      </c>
      <c r="M73" s="133"/>
      <c r="O73" s="135"/>
    </row>
    <row r="74" spans="1:15" hidden="1">
      <c r="B74" s="98" t="s">
        <v>137</v>
      </c>
      <c r="C74" s="142"/>
      <c r="D74" s="97"/>
      <c r="E74" s="177"/>
      <c r="F74" s="195">
        <v>0</v>
      </c>
      <c r="G74" s="195"/>
      <c r="H74" s="193">
        <v>0</v>
      </c>
      <c r="I74" s="195"/>
      <c r="J74" s="195">
        <v>0</v>
      </c>
      <c r="K74" s="195"/>
      <c r="L74" s="195">
        <v>0</v>
      </c>
      <c r="M74" s="133"/>
      <c r="O74" s="135"/>
    </row>
    <row r="75" spans="1:15">
      <c r="A75" s="137" t="s">
        <v>140</v>
      </c>
      <c r="C75" s="142"/>
      <c r="D75" s="97"/>
      <c r="E75" s="177"/>
      <c r="F75" s="196">
        <f>SUM(F63:F74)</f>
        <v>-306276.98000001907</v>
      </c>
      <c r="G75" s="193"/>
      <c r="H75" s="196">
        <f>SUM(H63:H74)</f>
        <v>-252903251.39999995</v>
      </c>
      <c r="I75" s="193"/>
      <c r="J75" s="196">
        <f>SUM(J63:J74)</f>
        <v>6445384.8548572063</v>
      </c>
      <c r="K75" s="195"/>
      <c r="L75" s="196">
        <f>SUM(L63:L74)</f>
        <v>-251969306.39999995</v>
      </c>
      <c r="M75" s="108"/>
      <c r="O75" s="143"/>
    </row>
    <row r="76" spans="1:15" ht="10.5" customHeight="1">
      <c r="A76" s="137"/>
      <c r="C76" s="142"/>
      <c r="D76" s="97"/>
      <c r="E76" s="177"/>
      <c r="F76" s="197"/>
      <c r="G76" s="193"/>
      <c r="H76" s="193"/>
      <c r="I76" s="193"/>
      <c r="J76" s="197"/>
      <c r="K76" s="195"/>
      <c r="L76" s="197"/>
    </row>
    <row r="77" spans="1:15">
      <c r="A77" s="140" t="s">
        <v>99</v>
      </c>
      <c r="B77" s="97"/>
      <c r="C77" s="140"/>
      <c r="D77" s="97"/>
      <c r="E77" s="177"/>
      <c r="F77" s="199">
        <f>F48+F61+F75</f>
        <v>120185103.97000039</v>
      </c>
      <c r="G77" s="193"/>
      <c r="H77" s="199">
        <f>H48+H61+H75</f>
        <v>-68528134.550000221</v>
      </c>
      <c r="I77" s="193"/>
      <c r="J77" s="199">
        <f>J48+J61+J75</f>
        <v>49349214.424857736</v>
      </c>
      <c r="K77" s="195"/>
      <c r="L77" s="199">
        <f>L48+L61+L75</f>
        <v>-68185372.340000242</v>
      </c>
      <c r="M77" s="108"/>
      <c r="O77" s="143"/>
    </row>
    <row r="78" spans="1:15">
      <c r="A78" s="140" t="s">
        <v>197</v>
      </c>
      <c r="B78" s="140"/>
      <c r="C78" s="144"/>
      <c r="D78" s="140"/>
      <c r="E78" s="179"/>
      <c r="F78" s="234">
        <f>+BS!K9</f>
        <v>54522195.230000004</v>
      </c>
      <c r="G78" s="193"/>
      <c r="H78" s="234">
        <v>123050329.78000002</v>
      </c>
      <c r="I78" s="193"/>
      <c r="J78" s="234">
        <f>+BS!O9</f>
        <v>24526754.210000001</v>
      </c>
      <c r="K78" s="197"/>
      <c r="L78" s="234">
        <v>92712126.550000012</v>
      </c>
      <c r="M78" s="145"/>
      <c r="O78" s="146"/>
    </row>
    <row r="79" spans="1:15" ht="23.5" thickBot="1">
      <c r="A79" s="140" t="s">
        <v>198</v>
      </c>
      <c r="B79" s="140"/>
      <c r="C79" s="140"/>
      <c r="D79" s="140"/>
      <c r="E79" s="30">
        <v>7</v>
      </c>
      <c r="F79" s="198">
        <f>SUM(F77:F78)</f>
        <v>174707299.20000041</v>
      </c>
      <c r="G79" s="193"/>
      <c r="H79" s="198">
        <f>SUM(H77:H78)</f>
        <v>54522195.229999796</v>
      </c>
      <c r="I79" s="193"/>
      <c r="J79" s="198">
        <f>SUM(J77:J78)</f>
        <v>73875968.634857744</v>
      </c>
      <c r="K79" s="197"/>
      <c r="L79" s="198">
        <f>SUM(L77:L78)</f>
        <v>24526754.20999977</v>
      </c>
      <c r="O79" s="134"/>
    </row>
    <row r="80" spans="1:15" ht="23" thickTop="1">
      <c r="A80" s="140"/>
      <c r="B80" s="140"/>
      <c r="C80" s="140"/>
      <c r="D80" s="140"/>
      <c r="E80" s="159"/>
      <c r="F80" s="231"/>
      <c r="G80" s="231"/>
      <c r="H80" s="231"/>
      <c r="I80" s="193"/>
      <c r="J80" s="193"/>
      <c r="K80" s="197"/>
      <c r="L80" s="235"/>
      <c r="O80" s="143"/>
    </row>
    <row r="81" spans="1:15">
      <c r="A81" s="140"/>
      <c r="B81" s="140"/>
      <c r="C81" s="140"/>
      <c r="D81" s="140"/>
      <c r="E81" s="159"/>
      <c r="F81" s="235"/>
      <c r="G81" s="235"/>
      <c r="H81" s="235"/>
      <c r="I81" s="235"/>
      <c r="J81" s="235"/>
      <c r="K81" s="235"/>
      <c r="L81" s="235"/>
      <c r="O81" s="143"/>
    </row>
    <row r="82" spans="1:15">
      <c r="A82" s="140"/>
      <c r="B82" s="140"/>
      <c r="C82" s="140"/>
      <c r="D82" s="140"/>
      <c r="E82" s="106"/>
      <c r="F82" s="111"/>
      <c r="G82" s="111"/>
      <c r="H82" s="133"/>
      <c r="I82" s="111"/>
      <c r="J82" s="111"/>
      <c r="K82" s="111"/>
      <c r="L82" s="133"/>
    </row>
    <row r="83" spans="1:15">
      <c r="G83" s="105"/>
      <c r="I83" s="105"/>
    </row>
    <row r="84" spans="1:15" hidden="1">
      <c r="D84" s="145"/>
      <c r="G84" s="105"/>
      <c r="I84" s="105"/>
      <c r="K84" s="147"/>
      <c r="L84" s="105">
        <f>L79-BS!O9</f>
        <v>-2.3096799850463867E-7</v>
      </c>
    </row>
    <row r="85" spans="1:15" hidden="1">
      <c r="G85" s="105"/>
      <c r="I85" s="105"/>
      <c r="K85" s="147"/>
      <c r="L85" s="105">
        <f>+L84/2</f>
        <v>-1.1548399925231934E-7</v>
      </c>
    </row>
    <row r="86" spans="1:15" hidden="1">
      <c r="K86" s="147"/>
    </row>
    <row r="87" spans="1:15" hidden="1">
      <c r="C87" s="148"/>
      <c r="D87" s="148"/>
      <c r="E87" s="149"/>
      <c r="K87" s="147"/>
    </row>
    <row r="88" spans="1:15">
      <c r="G88" s="105"/>
      <c r="I88" s="105"/>
    </row>
    <row r="89" spans="1:15">
      <c r="G89" s="105"/>
      <c r="I89" s="105"/>
    </row>
    <row r="90" spans="1:15">
      <c r="G90" s="105"/>
      <c r="I90" s="105"/>
    </row>
    <row r="91" spans="1:15">
      <c r="G91" s="105"/>
      <c r="I91" s="105"/>
    </row>
    <row r="92" spans="1:15">
      <c r="G92" s="105"/>
      <c r="I92" s="105"/>
    </row>
    <row r="93" spans="1:15">
      <c r="G93" s="105"/>
      <c r="I93" s="105"/>
    </row>
    <row r="94" spans="1:15">
      <c r="G94" s="105"/>
      <c r="I94" s="105"/>
    </row>
    <row r="95" spans="1:15">
      <c r="G95" s="105"/>
      <c r="I95" s="105"/>
    </row>
    <row r="96" spans="1:15">
      <c r="G96" s="105"/>
      <c r="I96" s="105"/>
    </row>
    <row r="97" spans="6:9">
      <c r="F97" s="150"/>
      <c r="G97" s="105"/>
      <c r="I97" s="105"/>
    </row>
    <row r="98" spans="6:9">
      <c r="F98" s="150"/>
      <c r="G98" s="105"/>
      <c r="I98" s="105"/>
    </row>
    <row r="99" spans="6:9">
      <c r="F99" s="150"/>
      <c r="G99" s="105"/>
      <c r="I99" s="105"/>
    </row>
    <row r="100" spans="6:9">
      <c r="F100" s="150"/>
      <c r="G100" s="105"/>
      <c r="I100" s="105"/>
    </row>
    <row r="101" spans="6:9">
      <c r="F101" s="150"/>
      <c r="G101" s="105"/>
      <c r="I101" s="105"/>
    </row>
    <row r="102" spans="6:9">
      <c r="F102" s="150"/>
      <c r="G102" s="105"/>
      <c r="I102" s="105"/>
    </row>
    <row r="103" spans="6:9">
      <c r="G103" s="105"/>
      <c r="I103" s="105"/>
    </row>
    <row r="104" spans="6:9">
      <c r="G104" s="105"/>
      <c r="I104" s="105"/>
    </row>
    <row r="105" spans="6:9">
      <c r="G105" s="105"/>
      <c r="I105" s="105"/>
    </row>
    <row r="106" spans="6:9">
      <c r="G106" s="105"/>
      <c r="I106" s="105"/>
    </row>
    <row r="107" spans="6:9">
      <c r="G107" s="105"/>
      <c r="I107" s="105"/>
    </row>
    <row r="108" spans="6:9">
      <c r="G108" s="105"/>
      <c r="I108" s="105"/>
    </row>
    <row r="109" spans="6:9">
      <c r="G109" s="105"/>
      <c r="I109" s="105"/>
    </row>
    <row r="110" spans="6:9">
      <c r="G110" s="105"/>
      <c r="I110" s="105"/>
    </row>
    <row r="111" spans="6:9">
      <c r="G111" s="105"/>
      <c r="I111" s="105"/>
    </row>
    <row r="112" spans="6:9">
      <c r="G112" s="105"/>
      <c r="I112" s="105"/>
    </row>
    <row r="113" spans="7:9">
      <c r="G113" s="105"/>
      <c r="I113" s="105"/>
    </row>
    <row r="114" spans="7:9">
      <c r="G114" s="105"/>
      <c r="I114" s="105"/>
    </row>
    <row r="115" spans="7:9">
      <c r="G115" s="105"/>
      <c r="I115" s="105"/>
    </row>
    <row r="116" spans="7:9">
      <c r="G116" s="105"/>
      <c r="I116" s="105"/>
    </row>
    <row r="117" spans="7:9">
      <c r="G117" s="105"/>
      <c r="I117" s="105"/>
    </row>
    <row r="118" spans="7:9">
      <c r="G118" s="105"/>
      <c r="I118" s="105"/>
    </row>
    <row r="119" spans="7:9">
      <c r="G119" s="105"/>
      <c r="I119" s="105"/>
    </row>
    <row r="120" spans="7:9">
      <c r="G120" s="105"/>
      <c r="I120" s="105"/>
    </row>
    <row r="121" spans="7:9">
      <c r="G121" s="105"/>
      <c r="I121" s="105"/>
    </row>
    <row r="122" spans="7:9">
      <c r="G122" s="105"/>
      <c r="I122" s="105"/>
    </row>
    <row r="123" spans="7:9">
      <c r="G123" s="105"/>
      <c r="I123" s="105"/>
    </row>
    <row r="124" spans="7:9">
      <c r="G124" s="105"/>
      <c r="I124" s="105"/>
    </row>
    <row r="125" spans="7:9">
      <c r="G125" s="105"/>
      <c r="I125" s="105"/>
    </row>
    <row r="126" spans="7:9">
      <c r="G126" s="105"/>
      <c r="I126" s="105"/>
    </row>
    <row r="127" spans="7:9">
      <c r="G127" s="105"/>
      <c r="I127" s="105"/>
    </row>
    <row r="128" spans="7:9">
      <c r="G128" s="105"/>
      <c r="I128" s="105"/>
    </row>
    <row r="129" spans="7:9">
      <c r="G129" s="105"/>
      <c r="I129" s="105"/>
    </row>
    <row r="130" spans="7:9">
      <c r="G130" s="105"/>
      <c r="I130" s="105"/>
    </row>
    <row r="131" spans="7:9">
      <c r="G131" s="105"/>
      <c r="I131" s="105"/>
    </row>
    <row r="132" spans="7:9">
      <c r="G132" s="105"/>
      <c r="I132" s="105"/>
    </row>
    <row r="133" spans="7:9">
      <c r="G133" s="105"/>
      <c r="I133" s="105"/>
    </row>
    <row r="134" spans="7:9">
      <c r="G134" s="105"/>
      <c r="I134" s="105"/>
    </row>
    <row r="135" spans="7:9">
      <c r="G135" s="105"/>
      <c r="I135" s="105"/>
    </row>
    <row r="136" spans="7:9">
      <c r="G136" s="105"/>
      <c r="I136" s="105"/>
    </row>
    <row r="137" spans="7:9">
      <c r="G137" s="105"/>
      <c r="I137" s="105"/>
    </row>
    <row r="138" spans="7:9">
      <c r="G138" s="105"/>
      <c r="I138" s="105"/>
    </row>
    <row r="139" spans="7:9">
      <c r="G139" s="105"/>
      <c r="I139" s="105"/>
    </row>
    <row r="140" spans="7:9">
      <c r="G140" s="105"/>
      <c r="I140" s="105"/>
    </row>
    <row r="141" spans="7:9">
      <c r="G141" s="105"/>
      <c r="I141" s="105"/>
    </row>
    <row r="142" spans="7:9">
      <c r="G142" s="105"/>
      <c r="I142" s="105"/>
    </row>
    <row r="143" spans="7:9">
      <c r="G143" s="105"/>
      <c r="I143" s="105"/>
    </row>
    <row r="144" spans="7:9">
      <c r="G144" s="105"/>
      <c r="I144" s="105"/>
    </row>
    <row r="145" spans="7:9">
      <c r="G145" s="105"/>
      <c r="I145" s="105"/>
    </row>
    <row r="146" spans="7:9">
      <c r="G146" s="105"/>
      <c r="I146" s="105"/>
    </row>
    <row r="147" spans="7:9">
      <c r="G147" s="105"/>
      <c r="I147" s="105"/>
    </row>
    <row r="148" spans="7:9">
      <c r="G148" s="105"/>
      <c r="I148" s="105"/>
    </row>
    <row r="149" spans="7:9">
      <c r="G149" s="105"/>
      <c r="I149" s="105"/>
    </row>
    <row r="150" spans="7:9">
      <c r="G150" s="105"/>
      <c r="I150" s="105"/>
    </row>
    <row r="151" spans="7:9">
      <c r="G151" s="105"/>
      <c r="I151" s="105"/>
    </row>
    <row r="152" spans="7:9">
      <c r="G152" s="105"/>
      <c r="I152" s="105"/>
    </row>
    <row r="153" spans="7:9">
      <c r="G153" s="105"/>
      <c r="I153" s="105"/>
    </row>
    <row r="154" spans="7:9">
      <c r="G154" s="105"/>
      <c r="I154" s="105"/>
    </row>
    <row r="155" spans="7:9">
      <c r="G155" s="105"/>
      <c r="I155" s="105"/>
    </row>
    <row r="156" spans="7:9">
      <c r="G156" s="105"/>
      <c r="I156" s="105"/>
    </row>
    <row r="157" spans="7:9">
      <c r="G157" s="105"/>
      <c r="I157" s="105"/>
    </row>
    <row r="158" spans="7:9">
      <c r="G158" s="105"/>
      <c r="I158" s="105"/>
    </row>
    <row r="159" spans="7:9">
      <c r="G159" s="105"/>
      <c r="I159" s="105"/>
    </row>
    <row r="160" spans="7:9">
      <c r="G160" s="105"/>
      <c r="I160" s="105"/>
    </row>
    <row r="161" spans="7:9">
      <c r="G161" s="105"/>
      <c r="I161" s="105"/>
    </row>
    <row r="162" spans="7:9">
      <c r="G162" s="105"/>
      <c r="I162" s="105"/>
    </row>
    <row r="163" spans="7:9">
      <c r="G163" s="105"/>
      <c r="I163" s="105"/>
    </row>
    <row r="164" spans="7:9">
      <c r="G164" s="105"/>
      <c r="I164" s="105"/>
    </row>
    <row r="165" spans="7:9">
      <c r="G165" s="105"/>
      <c r="I165" s="105"/>
    </row>
    <row r="166" spans="7:9">
      <c r="G166" s="105"/>
      <c r="I166" s="105"/>
    </row>
    <row r="167" spans="7:9">
      <c r="G167" s="105"/>
      <c r="I167" s="105"/>
    </row>
    <row r="168" spans="7:9">
      <c r="G168" s="105"/>
      <c r="I168" s="105"/>
    </row>
    <row r="169" spans="7:9">
      <c r="G169" s="105"/>
      <c r="I169" s="105"/>
    </row>
    <row r="170" spans="7:9">
      <c r="G170" s="105"/>
      <c r="I170" s="105"/>
    </row>
    <row r="171" spans="7:9">
      <c r="G171" s="105"/>
      <c r="I171" s="105"/>
    </row>
    <row r="172" spans="7:9">
      <c r="G172" s="105"/>
      <c r="I172" s="105"/>
    </row>
    <row r="173" spans="7:9">
      <c r="G173" s="105"/>
      <c r="I173" s="105"/>
    </row>
    <row r="174" spans="7:9">
      <c r="G174" s="105"/>
      <c r="I174" s="105"/>
    </row>
    <row r="175" spans="7:9">
      <c r="G175" s="105"/>
      <c r="I175" s="105"/>
    </row>
    <row r="176" spans="7:9">
      <c r="G176" s="105"/>
      <c r="I176" s="105"/>
    </row>
    <row r="177" spans="7:9">
      <c r="G177" s="105"/>
      <c r="I177" s="105"/>
    </row>
    <row r="178" spans="7:9">
      <c r="G178" s="105"/>
      <c r="I178" s="105"/>
    </row>
    <row r="179" spans="7:9">
      <c r="G179" s="105"/>
      <c r="I179" s="105"/>
    </row>
    <row r="180" spans="7:9">
      <c r="G180" s="105"/>
      <c r="I180" s="105"/>
    </row>
    <row r="181" spans="7:9">
      <c r="G181" s="105"/>
      <c r="I181" s="105"/>
    </row>
    <row r="182" spans="7:9">
      <c r="G182" s="105"/>
      <c r="I182" s="105"/>
    </row>
    <row r="183" spans="7:9">
      <c r="G183" s="105"/>
      <c r="I183" s="105"/>
    </row>
    <row r="184" spans="7:9">
      <c r="G184" s="105"/>
      <c r="I184" s="105"/>
    </row>
    <row r="185" spans="7:9">
      <c r="G185" s="105"/>
      <c r="I185" s="105"/>
    </row>
    <row r="186" spans="7:9">
      <c r="G186" s="105"/>
      <c r="I186" s="105"/>
    </row>
    <row r="187" spans="7:9">
      <c r="G187" s="105"/>
      <c r="I187" s="105"/>
    </row>
    <row r="188" spans="7:9">
      <c r="G188" s="105"/>
      <c r="I188" s="105"/>
    </row>
    <row r="189" spans="7:9">
      <c r="G189" s="105"/>
      <c r="I189" s="105"/>
    </row>
    <row r="190" spans="7:9">
      <c r="G190" s="105"/>
      <c r="I190" s="105"/>
    </row>
    <row r="191" spans="7:9">
      <c r="G191" s="105"/>
      <c r="I191" s="105"/>
    </row>
    <row r="192" spans="7:9">
      <c r="G192" s="105"/>
      <c r="I192" s="105"/>
    </row>
    <row r="193" spans="7:9">
      <c r="G193" s="105"/>
      <c r="I193" s="105"/>
    </row>
    <row r="194" spans="7:9">
      <c r="G194" s="105"/>
      <c r="I194" s="105"/>
    </row>
    <row r="195" spans="7:9">
      <c r="G195" s="105"/>
      <c r="I195" s="105"/>
    </row>
    <row r="196" spans="7:9">
      <c r="G196" s="105"/>
      <c r="I196" s="105"/>
    </row>
    <row r="197" spans="7:9">
      <c r="G197" s="105"/>
      <c r="I197" s="105"/>
    </row>
    <row r="198" spans="7:9">
      <c r="G198" s="105"/>
      <c r="I198" s="105"/>
    </row>
    <row r="199" spans="7:9">
      <c r="G199" s="105"/>
      <c r="I199" s="105"/>
    </row>
    <row r="200" spans="7:9">
      <c r="G200" s="105"/>
      <c r="I200" s="105"/>
    </row>
    <row r="201" spans="7:9">
      <c r="G201" s="105"/>
      <c r="I201" s="105"/>
    </row>
    <row r="202" spans="7:9">
      <c r="G202" s="105"/>
      <c r="I202" s="105"/>
    </row>
    <row r="203" spans="7:9">
      <c r="G203" s="105"/>
      <c r="I203" s="105"/>
    </row>
    <row r="204" spans="7:9">
      <c r="G204" s="105"/>
      <c r="I204" s="105"/>
    </row>
    <row r="205" spans="7:9">
      <c r="G205" s="105"/>
      <c r="I205" s="105"/>
    </row>
    <row r="206" spans="7:9">
      <c r="G206" s="105"/>
      <c r="I206" s="105"/>
    </row>
    <row r="207" spans="7:9">
      <c r="G207" s="105"/>
      <c r="I207" s="105"/>
    </row>
    <row r="208" spans="7:9">
      <c r="G208" s="105"/>
      <c r="I208" s="105"/>
    </row>
    <row r="209" spans="7:9">
      <c r="G209" s="105"/>
      <c r="I209" s="105"/>
    </row>
    <row r="210" spans="7:9">
      <c r="G210" s="105"/>
      <c r="I210" s="105"/>
    </row>
    <row r="211" spans="7:9">
      <c r="G211" s="105"/>
      <c r="I211" s="105"/>
    </row>
    <row r="212" spans="7:9">
      <c r="G212" s="105"/>
      <c r="I212" s="105"/>
    </row>
    <row r="213" spans="7:9">
      <c r="G213" s="105"/>
      <c r="I213" s="105"/>
    </row>
    <row r="214" spans="7:9">
      <c r="G214" s="105"/>
      <c r="I214" s="105"/>
    </row>
    <row r="215" spans="7:9">
      <c r="G215" s="105"/>
      <c r="I215" s="105"/>
    </row>
    <row r="216" spans="7:9">
      <c r="G216" s="105"/>
      <c r="I216" s="105"/>
    </row>
    <row r="217" spans="7:9">
      <c r="G217" s="105"/>
      <c r="I217" s="105"/>
    </row>
    <row r="218" spans="7:9">
      <c r="G218" s="105"/>
      <c r="I218" s="105"/>
    </row>
    <row r="219" spans="7:9">
      <c r="G219" s="105"/>
      <c r="I219" s="105"/>
    </row>
    <row r="220" spans="7:9">
      <c r="G220" s="105"/>
      <c r="I220" s="105"/>
    </row>
    <row r="221" spans="7:9">
      <c r="G221" s="105"/>
      <c r="I221" s="105"/>
    </row>
    <row r="222" spans="7:9">
      <c r="G222" s="105"/>
      <c r="I222" s="105"/>
    </row>
    <row r="223" spans="7:9">
      <c r="G223" s="105"/>
      <c r="I223" s="105"/>
    </row>
    <row r="224" spans="7:9">
      <c r="G224" s="105"/>
      <c r="I224" s="105"/>
    </row>
    <row r="225" spans="7:9">
      <c r="G225" s="105"/>
      <c r="I225" s="105"/>
    </row>
    <row r="226" spans="7:9">
      <c r="G226" s="105"/>
      <c r="I226" s="105"/>
    </row>
    <row r="227" spans="7:9">
      <c r="G227" s="105"/>
      <c r="I227" s="105"/>
    </row>
    <row r="228" spans="7:9">
      <c r="G228" s="105"/>
      <c r="I228" s="105"/>
    </row>
    <row r="229" spans="7:9">
      <c r="G229" s="105"/>
      <c r="I229" s="105"/>
    </row>
    <row r="230" spans="7:9">
      <c r="G230" s="105"/>
      <c r="I230" s="105"/>
    </row>
    <row r="231" spans="7:9">
      <c r="G231" s="105"/>
      <c r="I231" s="105"/>
    </row>
    <row r="232" spans="7:9">
      <c r="G232" s="105"/>
      <c r="I232" s="105"/>
    </row>
    <row r="233" spans="7:9">
      <c r="G233" s="105"/>
      <c r="I233" s="105"/>
    </row>
    <row r="234" spans="7:9">
      <c r="G234" s="105"/>
      <c r="I234" s="105"/>
    </row>
    <row r="235" spans="7:9">
      <c r="G235" s="105"/>
      <c r="I235" s="105"/>
    </row>
    <row r="236" spans="7:9">
      <c r="G236" s="105"/>
      <c r="I236" s="105"/>
    </row>
    <row r="237" spans="7:9">
      <c r="G237" s="105"/>
      <c r="I237" s="105"/>
    </row>
    <row r="238" spans="7:9">
      <c r="G238" s="105"/>
      <c r="I238" s="105"/>
    </row>
    <row r="239" spans="7:9">
      <c r="G239" s="105"/>
      <c r="I239" s="105"/>
    </row>
    <row r="240" spans="7:9">
      <c r="G240" s="105"/>
      <c r="I240" s="105"/>
    </row>
    <row r="241" spans="7:9">
      <c r="G241" s="105"/>
      <c r="I241" s="105"/>
    </row>
    <row r="242" spans="7:9">
      <c r="G242" s="105"/>
      <c r="I242" s="105"/>
    </row>
    <row r="243" spans="7:9">
      <c r="G243" s="105"/>
      <c r="I243" s="105"/>
    </row>
    <row r="244" spans="7:9">
      <c r="G244" s="105"/>
      <c r="I244" s="105"/>
    </row>
    <row r="245" spans="7:9">
      <c r="G245" s="105"/>
      <c r="I245" s="105"/>
    </row>
    <row r="246" spans="7:9">
      <c r="G246" s="105"/>
      <c r="I246" s="105"/>
    </row>
    <row r="247" spans="7:9">
      <c r="G247" s="105"/>
      <c r="I247" s="105"/>
    </row>
    <row r="248" spans="7:9">
      <c r="G248" s="105"/>
      <c r="I248" s="105"/>
    </row>
    <row r="249" spans="7:9">
      <c r="G249" s="105"/>
      <c r="I249" s="105"/>
    </row>
    <row r="250" spans="7:9">
      <c r="G250" s="105"/>
      <c r="I250" s="105"/>
    </row>
    <row r="251" spans="7:9">
      <c r="G251" s="105"/>
      <c r="I251" s="105"/>
    </row>
    <row r="252" spans="7:9">
      <c r="G252" s="105"/>
      <c r="I252" s="105"/>
    </row>
    <row r="253" spans="7:9">
      <c r="G253" s="105"/>
      <c r="I253" s="105"/>
    </row>
    <row r="254" spans="7:9">
      <c r="G254" s="105"/>
      <c r="I254" s="105"/>
    </row>
    <row r="255" spans="7:9">
      <c r="G255" s="105"/>
      <c r="I255" s="105"/>
    </row>
    <row r="256" spans="7:9">
      <c r="G256" s="105"/>
      <c r="I256" s="105"/>
    </row>
    <row r="257" spans="7:9">
      <c r="G257" s="105"/>
      <c r="I257" s="105"/>
    </row>
    <row r="258" spans="7:9">
      <c r="G258" s="105"/>
      <c r="I258" s="105"/>
    </row>
    <row r="259" spans="7:9">
      <c r="G259" s="105"/>
      <c r="I259" s="105"/>
    </row>
    <row r="260" spans="7:9">
      <c r="G260" s="105"/>
      <c r="I260" s="105"/>
    </row>
    <row r="261" spans="7:9">
      <c r="G261" s="105"/>
      <c r="I261" s="105"/>
    </row>
    <row r="262" spans="7:9">
      <c r="G262" s="105"/>
      <c r="I262" s="105"/>
    </row>
    <row r="263" spans="7:9">
      <c r="G263" s="105"/>
      <c r="I263" s="105"/>
    </row>
    <row r="264" spans="7:9">
      <c r="G264" s="105"/>
      <c r="I264" s="105"/>
    </row>
    <row r="265" spans="7:9">
      <c r="G265" s="105"/>
      <c r="I265" s="105"/>
    </row>
    <row r="266" spans="7:9">
      <c r="G266" s="105"/>
      <c r="I266" s="105"/>
    </row>
    <row r="267" spans="7:9">
      <c r="G267" s="105"/>
      <c r="I267" s="105"/>
    </row>
    <row r="268" spans="7:9">
      <c r="G268" s="105"/>
      <c r="I268" s="105"/>
    </row>
    <row r="269" spans="7:9">
      <c r="G269" s="105"/>
      <c r="I269" s="105"/>
    </row>
    <row r="270" spans="7:9">
      <c r="G270" s="105"/>
      <c r="I270" s="105"/>
    </row>
    <row r="271" spans="7:9">
      <c r="G271" s="105"/>
      <c r="I271" s="105"/>
    </row>
    <row r="272" spans="7:9">
      <c r="G272" s="105"/>
      <c r="I272" s="105"/>
    </row>
    <row r="273" spans="7:9">
      <c r="G273" s="105"/>
      <c r="I273" s="105"/>
    </row>
    <row r="274" spans="7:9">
      <c r="G274" s="105"/>
      <c r="I274" s="105"/>
    </row>
    <row r="275" spans="7:9">
      <c r="G275" s="105"/>
      <c r="I275" s="105"/>
    </row>
    <row r="276" spans="7:9">
      <c r="G276" s="105"/>
      <c r="I276" s="105"/>
    </row>
    <row r="277" spans="7:9">
      <c r="G277" s="105"/>
      <c r="I277" s="105"/>
    </row>
    <row r="278" spans="7:9">
      <c r="G278" s="105"/>
      <c r="I278" s="105"/>
    </row>
    <row r="279" spans="7:9">
      <c r="G279" s="105"/>
      <c r="I279" s="105"/>
    </row>
    <row r="280" spans="7:9">
      <c r="G280" s="105"/>
      <c r="I280" s="105"/>
    </row>
    <row r="281" spans="7:9">
      <c r="G281" s="105"/>
      <c r="I281" s="105"/>
    </row>
    <row r="282" spans="7:9">
      <c r="G282" s="105"/>
      <c r="I282" s="105"/>
    </row>
    <row r="283" spans="7:9">
      <c r="G283" s="105"/>
      <c r="I283" s="105"/>
    </row>
    <row r="284" spans="7:9">
      <c r="G284" s="105"/>
      <c r="I284" s="105"/>
    </row>
  </sheetData>
  <sheetProtection formatCells="0" formatColumns="0" formatRows="0" insertColumns="0" insertRows="0" insertHyperlinks="0" deleteColumns="0" deleteRows="0" sort="0" autoFilter="0" pivotTables="0"/>
  <mergeCells count="5"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67" firstPageNumber="12" orientation="portrait" useFirstPageNumber="1" r:id="rId1"/>
  <headerFooter alignWithMargins="0">
    <oddHeader>&amp;C&amp;"Angsana New,Bold"&amp;P</oddHeader>
    <oddFooter>&amp;Lหมายเหตุประกอบงบการเงินเป็นส่วนหนึ่งของงบการเงินนี้</oddFooter>
  </headerFooter>
  <rowBreaks count="1" manualBreakCount="1">
    <brk id="4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BS</vt:lpstr>
      <vt:lpstr>PL 3m</vt:lpstr>
      <vt:lpstr>PL 12m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12m'!Print_Area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2022-02-21T03:45:50Z</cp:lastPrinted>
  <dcterms:created xsi:type="dcterms:W3CDTF">2000-10-30T05:03:03Z</dcterms:created>
  <dcterms:modified xsi:type="dcterms:W3CDTF">2022-02-21T10:40:45Z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