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5\Q3'65\RJH\กลต\TH\"/>
    </mc:Choice>
  </mc:AlternateContent>
  <xr:revisionPtr revIDLastSave="0" documentId="13_ncr:1_{2BDC4094-A96B-422B-AE14-C362CFF08E5B}" xr6:coauthVersionLast="47" xr6:coauthVersionMax="47" xr10:uidLastSave="{00000000-0000-0000-0000-000000000000}"/>
  <bookViews>
    <workbookView xWindow="-110" yWindow="-110" windowWidth="19420" windowHeight="10300" tabRatio="836" xr2:uid="{00000000-000D-0000-FFFF-FFFF00000000}"/>
  </bookViews>
  <sheets>
    <sheet name="BS" sheetId="69" r:id="rId1"/>
    <sheet name="PL 3m" sheetId="84" r:id="rId2"/>
    <sheet name="PL 9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BS!$A$1:$O$82</definedName>
    <definedName name="_xlnm.Print_Area" localSheetId="3">'CE-Conso'!$A$1:$AA$44</definedName>
    <definedName name="_xlnm.Print_Area" localSheetId="4">'CE-Separate'!$A$1:$S$40</definedName>
    <definedName name="_xlnm.Print_Area" localSheetId="5">CF!$A$1:$L$69</definedName>
    <definedName name="_xlnm.Print_Area" localSheetId="1">'PL 3m'!$A$1:$K$44</definedName>
    <definedName name="_xlnm.Print_Area" localSheetId="2">'PL 9m'!$A$1:$K$44</definedName>
    <definedName name="_xlnm.Print_Titles" localSheetId="0">BS!$1:$8</definedName>
    <definedName name="_xlnm.Print_Titles" localSheetId="5">CF!$1:$9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28" i="80" l="1"/>
  <c r="E38" i="81"/>
  <c r="AA41" i="80"/>
  <c r="Y41" i="80"/>
  <c r="W41" i="80"/>
  <c r="U41" i="80"/>
  <c r="S41" i="80"/>
  <c r="Q41" i="80"/>
  <c r="O41" i="80"/>
  <c r="M41" i="80"/>
  <c r="K41" i="80"/>
  <c r="I41" i="80"/>
  <c r="G41" i="80"/>
  <c r="E41" i="80"/>
  <c r="O28" i="80"/>
  <c r="M28" i="80"/>
  <c r="G28" i="80"/>
  <c r="M18" i="80"/>
  <c r="E27" i="80"/>
  <c r="E28" i="80" s="1"/>
  <c r="G27" i="80"/>
  <c r="I27" i="80"/>
  <c r="I28" i="80" s="1"/>
  <c r="J27" i="80"/>
  <c r="K27" i="80"/>
  <c r="K28" i="80" s="1"/>
  <c r="M27" i="80"/>
  <c r="O27" i="80"/>
  <c r="Q27" i="80"/>
  <c r="Q28" i="80" s="1"/>
  <c r="S27" i="80"/>
  <c r="S28" i="80" s="1"/>
  <c r="Y27" i="80"/>
  <c r="Y28" i="80" s="1"/>
  <c r="W25" i="80"/>
  <c r="W26" i="80"/>
  <c r="U17" i="80"/>
  <c r="AA23" i="80"/>
  <c r="M18" i="69" l="1"/>
  <c r="M29" i="69"/>
  <c r="M53" i="69"/>
  <c r="M61" i="69"/>
  <c r="M30" i="69" l="1"/>
  <c r="I14" i="84" l="1"/>
  <c r="I18" i="69" l="1"/>
  <c r="K18" i="69" l="1"/>
  <c r="O18" i="69"/>
  <c r="E30" i="84"/>
  <c r="I61" i="69" l="1"/>
  <c r="U24" i="80"/>
  <c r="W24" i="80" s="1"/>
  <c r="U21" i="80"/>
  <c r="F52" i="74"/>
  <c r="W21" i="80" l="1"/>
  <c r="U27" i="80"/>
  <c r="U28" i="80" s="1"/>
  <c r="S22" i="81"/>
  <c r="AA22" i="80"/>
  <c r="I53" i="69"/>
  <c r="AA21" i="80" l="1"/>
  <c r="W27" i="80"/>
  <c r="W28" i="80" s="1"/>
  <c r="S23" i="81" l="1"/>
  <c r="S36" i="81"/>
  <c r="I30" i="83"/>
  <c r="AA24" i="80" l="1"/>
  <c r="Y18" i="80" l="1"/>
  <c r="G30" i="83" l="1"/>
  <c r="I19" i="84"/>
  <c r="I30" i="84"/>
  <c r="I31" i="84" s="1"/>
  <c r="I20" i="84" l="1"/>
  <c r="I22" i="84" s="1"/>
  <c r="I32" i="84" s="1"/>
  <c r="K30" i="84" l="1"/>
  <c r="K31" i="84" s="1"/>
  <c r="G30" i="84"/>
  <c r="G31" i="84" s="1"/>
  <c r="E31" i="84"/>
  <c r="K19" i="84"/>
  <c r="G19" i="84"/>
  <c r="E19" i="84"/>
  <c r="G14" i="84"/>
  <c r="E14" i="84"/>
  <c r="K14" i="84"/>
  <c r="G20" i="84" l="1"/>
  <c r="G22" i="84" s="1"/>
  <c r="G37" i="84" s="1"/>
  <c r="K20" i="84"/>
  <c r="K22" i="84" s="1"/>
  <c r="E20" i="84"/>
  <c r="E22" i="84" s="1"/>
  <c r="G32" i="84" l="1"/>
  <c r="G42" i="84" s="1"/>
  <c r="K32" i="84"/>
  <c r="E32" i="84"/>
  <c r="E37" i="84"/>
  <c r="E42" i="84" l="1"/>
  <c r="S40" i="80"/>
  <c r="S35" i="80"/>
  <c r="K12" i="69"/>
  <c r="O12" i="69"/>
  <c r="S42" i="80" l="1"/>
  <c r="H52" i="74" l="1"/>
  <c r="L52" i="74"/>
  <c r="J52" i="74"/>
  <c r="F65" i="74" l="1"/>
  <c r="F68" i="74"/>
  <c r="W17" i="80" l="1"/>
  <c r="AA14" i="80"/>
  <c r="E30" i="83"/>
  <c r="E31" i="83" s="1"/>
  <c r="U14" i="80"/>
  <c r="E19" i="83" l="1"/>
  <c r="S18" i="81" l="1"/>
  <c r="K24" i="81"/>
  <c r="K25" i="81" s="1"/>
  <c r="Q19" i="81" l="1"/>
  <c r="I31" i="83"/>
  <c r="S15" i="81"/>
  <c r="K30" i="83"/>
  <c r="K18" i="80" l="1"/>
  <c r="I29" i="69"/>
  <c r="H65" i="74"/>
  <c r="Q32" i="81"/>
  <c r="Q39" i="81" s="1"/>
  <c r="Q37" i="81"/>
  <c r="Q38" i="81" s="1"/>
  <c r="Q24" i="81"/>
  <c r="Q25" i="81" s="1"/>
  <c r="O37" i="81"/>
  <c r="O38" i="81" s="1"/>
  <c r="O32" i="81"/>
  <c r="O39" i="81" s="1"/>
  <c r="O24" i="81"/>
  <c r="O25" i="81" s="1"/>
  <c r="O19" i="81"/>
  <c r="K37" i="81"/>
  <c r="K38" i="81" s="1"/>
  <c r="K32" i="81"/>
  <c r="K19" i="81"/>
  <c r="U34" i="80"/>
  <c r="W34" i="80" s="1"/>
  <c r="U33" i="80"/>
  <c r="U31" i="80"/>
  <c r="AA17" i="80"/>
  <c r="U16" i="80"/>
  <c r="U18" i="80" l="1"/>
  <c r="W16" i="80"/>
  <c r="AA16" i="80" s="1"/>
  <c r="O26" i="81"/>
  <c r="K26" i="81"/>
  <c r="M62" i="69"/>
  <c r="K39" i="81"/>
  <c r="U40" i="80"/>
  <c r="U35" i="80"/>
  <c r="S18" i="80"/>
  <c r="O38" i="80"/>
  <c r="O40" i="80" s="1"/>
  <c r="O35" i="80"/>
  <c r="K40" i="80"/>
  <c r="K35" i="80"/>
  <c r="J18" i="80"/>
  <c r="U42" i="80" l="1"/>
  <c r="Q26" i="81"/>
  <c r="O42" i="80"/>
  <c r="U29" i="80"/>
  <c r="K29" i="80"/>
  <c r="S29" i="80"/>
  <c r="K42" i="80"/>
  <c r="J28" i="80"/>
  <c r="J29" i="80" s="1"/>
  <c r="O29" i="69"/>
  <c r="K29" i="69"/>
  <c r="O78" i="69"/>
  <c r="K53" i="69" l="1"/>
  <c r="G31" i="83" l="1"/>
  <c r="K19" i="83"/>
  <c r="I19" i="83"/>
  <c r="G19" i="83"/>
  <c r="G14" i="83"/>
  <c r="K14" i="83"/>
  <c r="K20" i="83" l="1"/>
  <c r="K22" i="83" s="1"/>
  <c r="G20" i="83"/>
  <c r="G22" i="83" s="1"/>
  <c r="G37" i="83" l="1"/>
  <c r="G32" i="83"/>
  <c r="G42" i="83"/>
  <c r="W33" i="80" l="1"/>
  <c r="L65" i="74"/>
  <c r="J65" i="74"/>
  <c r="O61" i="69"/>
  <c r="K61" i="69"/>
  <c r="K62" i="69" s="1"/>
  <c r="O53" i="69"/>
  <c r="O62" i="69" l="1"/>
  <c r="I62" i="69"/>
  <c r="I30" i="69"/>
  <c r="E14" i="83" l="1"/>
  <c r="E20" i="83" s="1"/>
  <c r="E22" i="83" s="1"/>
  <c r="F26" i="74" l="1"/>
  <c r="E37" i="83"/>
  <c r="E32" i="83"/>
  <c r="E42" i="83" s="1"/>
  <c r="S31" i="81"/>
  <c r="I14" i="83" l="1"/>
  <c r="A3" i="74"/>
  <c r="A3" i="81"/>
  <c r="A3" i="80"/>
  <c r="K31" i="83"/>
  <c r="K32" i="83" s="1"/>
  <c r="K30" i="69"/>
  <c r="Q35" i="80"/>
  <c r="M35" i="81"/>
  <c r="S35" i="81" s="1"/>
  <c r="S37" i="81" s="1"/>
  <c r="S38" i="81" s="1"/>
  <c r="M38" i="80"/>
  <c r="M40" i="80" s="1"/>
  <c r="J68" i="74"/>
  <c r="E35" i="80"/>
  <c r="G35" i="80"/>
  <c r="I35" i="80"/>
  <c r="I19" i="81"/>
  <c r="M24" i="81"/>
  <c r="M25" i="81" s="1"/>
  <c r="O80" i="69"/>
  <c r="K78" i="69"/>
  <c r="G32" i="81"/>
  <c r="G37" i="81"/>
  <c r="G38" i="81" s="1"/>
  <c r="G24" i="81"/>
  <c r="G25" i="81" s="1"/>
  <c r="G19" i="81"/>
  <c r="AA26" i="80"/>
  <c r="W39" i="80"/>
  <c r="AA39" i="80" s="1"/>
  <c r="Q40" i="80"/>
  <c r="G40" i="80"/>
  <c r="Q18" i="80"/>
  <c r="G18" i="80"/>
  <c r="I37" i="81"/>
  <c r="I38" i="81" s="1"/>
  <c r="I32" i="81"/>
  <c r="E37" i="81"/>
  <c r="E32" i="81"/>
  <c r="I24" i="81"/>
  <c r="I25" i="81" s="1"/>
  <c r="E24" i="81"/>
  <c r="E25" i="81" s="1"/>
  <c r="E19" i="81"/>
  <c r="I18" i="80"/>
  <c r="E18" i="80"/>
  <c r="E29" i="80" s="1"/>
  <c r="Y40" i="80"/>
  <c r="I40" i="80"/>
  <c r="E40" i="80"/>
  <c r="AA18" i="80" l="1"/>
  <c r="W18" i="80"/>
  <c r="I42" i="80"/>
  <c r="Y35" i="80"/>
  <c r="AA33" i="80"/>
  <c r="M37" i="81"/>
  <c r="M38" i="81" s="1"/>
  <c r="I39" i="81"/>
  <c r="G26" i="81"/>
  <c r="I26" i="81"/>
  <c r="G39" i="81"/>
  <c r="G42" i="80"/>
  <c r="Q42" i="80"/>
  <c r="O30" i="69"/>
  <c r="Y29" i="80"/>
  <c r="E42" i="80"/>
  <c r="I29" i="80"/>
  <c r="I20" i="83"/>
  <c r="I22" i="83" s="1"/>
  <c r="I32" i="83" s="1"/>
  <c r="Q29" i="80"/>
  <c r="E39" i="81"/>
  <c r="S24" i="81"/>
  <c r="S25" i="81" s="1"/>
  <c r="AA25" i="80"/>
  <c r="AA27" i="80" s="1"/>
  <c r="W38" i="80"/>
  <c r="L26" i="74"/>
  <c r="L36" i="74" s="1"/>
  <c r="L39" i="74" s="1"/>
  <c r="L67" i="74" s="1"/>
  <c r="L69" i="74" s="1"/>
  <c r="O81" i="69"/>
  <c r="M29" i="80" l="1"/>
  <c r="AA29" i="80"/>
  <c r="Y42" i="80"/>
  <c r="S17" i="81"/>
  <c r="J26" i="74"/>
  <c r="E26" i="81"/>
  <c r="G29" i="80"/>
  <c r="W29" i="80"/>
  <c r="K80" i="69"/>
  <c r="H26" i="74"/>
  <c r="S30" i="81"/>
  <c r="L74" i="74"/>
  <c r="L75" i="74" s="1"/>
  <c r="W40" i="80"/>
  <c r="AA38" i="80"/>
  <c r="AA40" i="80" s="1"/>
  <c r="W35" i="80" l="1"/>
  <c r="AA34" i="80"/>
  <c r="M19" i="81"/>
  <c r="M26" i="81" s="1"/>
  <c r="M78" i="69" s="1"/>
  <c r="M80" i="69" s="1"/>
  <c r="M81" i="69" s="1"/>
  <c r="H36" i="74"/>
  <c r="H39" i="74" s="1"/>
  <c r="J36" i="74"/>
  <c r="J39" i="74" s="1"/>
  <c r="J67" i="74" s="1"/>
  <c r="J69" i="74" s="1"/>
  <c r="F36" i="74"/>
  <c r="M32" i="81"/>
  <c r="M39" i="81" s="1"/>
  <c r="K81" i="69"/>
  <c r="S32" i="81"/>
  <c r="S39" i="81" s="1"/>
  <c r="F39" i="74" l="1"/>
  <c r="F67" i="74" s="1"/>
  <c r="H67" i="74"/>
  <c r="H69" i="74" s="1"/>
  <c r="S19" i="81"/>
  <c r="S26" i="81" s="1"/>
  <c r="M35" i="80"/>
  <c r="M42" i="80" s="1"/>
  <c r="AA35" i="80"/>
  <c r="AA42" i="80" s="1"/>
  <c r="W42" i="80"/>
  <c r="F69" i="74" l="1"/>
  <c r="O18" i="80" l="1"/>
  <c r="O29" i="80" s="1"/>
  <c r="I78" i="69" s="1"/>
  <c r="I80" i="69" s="1"/>
  <c r="I81" i="69" l="1"/>
</calcChain>
</file>

<file path=xl/sharedStrings.xml><?xml version="1.0" encoding="utf-8"?>
<sst xmlns="http://schemas.openxmlformats.org/spreadsheetml/2006/main" count="350" uniqueCount="194">
  <si>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</si>
  <si>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</si>
  <si>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</si>
  <si>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</si>
  <si>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</si>
  <si>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</si>
  <si>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</si>
  <si>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</si>
  <si>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</si>
  <si>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</si>
  <si>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</si>
  <si>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</si>
  <si>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</si>
  <si>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</si>
  <si>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</si>
  <si>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</si>
  <si>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</si>
  <si>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</si>
  <si>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</si>
  <si>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</si>
  <si>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</si>
  <si>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</si>
  <si>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</si>
  <si>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</si>
  <si>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</si>
  <si>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</si>
  <si>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</si>
  <si>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</si>
  <si>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</si>
  <si>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</si>
  <si>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</si>
  <si>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</si>
  <si>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</si>
  <si>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</si>
  <si>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</si>
  <si>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</si>
  <si>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</si>
  <si>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</si>
  <si>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</si>
  <si>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</si>
  <si>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</si>
  <si>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</si>
  <si>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</si>
  <si>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</si>
  <si>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</si>
  <si>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</si>
  <si>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</si>
  <si>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</si>
  <si>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</si>
  <si>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</si>
  <si>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</si>
  <si>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</si>
  <si>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</si>
  <si>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</si>
  <si>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</si>
  <si>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</si>
  <si>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</si>
  <si>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</si>
  <si>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</si>
  <si>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</si>
  <si>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</si>
  <si>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</si>
  <si>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</si>
  <si>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</si>
  <si>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</si>
  <si>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</si>
  <si>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</si>
  <si>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</si>
  <si>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</si>
  <si>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</si>
  <si>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</si>
  <si>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</si>
  <si>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</si>
  <si>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</si>
  <si>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</si>
  <si>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</si>
  <si>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</si>
  <si>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</si>
  <si>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</si>
  <si>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</si>
  <si>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</si>
  <si>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</si>
  <si>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</si>
  <si>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</si>
  <si>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</si>
  <si>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</si>
  <si>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</si>
  <si>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</si>
  <si>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</si>
  <si>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</si>
  <si>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</si>
  <si>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หนี้สินไม่หมุนเวียนอื่น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</si>
  <si>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</si>
  <si>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</si>
  <si>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</si>
  <si>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</si>
  <si>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</si>
  <si>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</si>
  <si>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</si>
  <si>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</si>
  <si>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</si>
  <si>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</si>
  <si>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</si>
  <si>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</si>
  <si>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โอนสินทรัพย์ไปเป็นค่าใช้จ่าย</t>
  </si>
  <si>
    <t>เงินสดรับเงินกู้ยืมระยะสั้นจากสถาบันการเงิน</t>
  </si>
  <si>
    <t>ประมาณการหนี้สินไม่หมุนเวียนสำหรับผลประโยชน์พนักงาน</t>
  </si>
  <si>
    <t>หนี้สินหมุนเวียนอื่น</t>
  </si>
  <si>
    <t>หนี้สินภาษีเงินได้รอตัดบัญชี</t>
  </si>
  <si>
    <t xml:space="preserve">   ในภายหลัง - สุทธิจากภาษี</t>
  </si>
  <si>
    <t>(เพิ่มขึ้น)ลดลงในเงินฝากธนาคารที่ติดภาระค้ำประกัน</t>
  </si>
  <si>
    <t>หน่วย : พันบาท</t>
  </si>
  <si>
    <t>กำไรสำหรับงวด</t>
  </si>
  <si>
    <t>รวมกำไร(ขาดทุน)เบ็ดเสร็จรวมสำหรับงวด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</si>
  <si>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</si>
  <si>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</si>
  <si>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</si>
  <si>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</si>
  <si>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</si>
  <si>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</si>
  <si>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</si>
  <si>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</si>
  <si>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</si>
  <si>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</si>
  <si>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</si>
  <si>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ยอดคงเหลือ ณ วันที่ 1 มกราคม 2564</t>
  </si>
  <si>
    <t>สินทรัพย์ไม่มีตัวตนอื่น</t>
  </si>
  <si>
    <t>ค่าตัดจำหน่ายสินทรัพย์ไม่มีตัวตนอื่น</t>
  </si>
  <si>
    <t>เงินสดจ่ายเพื่อซื้อสินทรัพย์ไม่มีตัวตนอื่น</t>
  </si>
  <si>
    <t>31 ธันวาคม 2564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</si>
  <si>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</si>
  <si>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</si>
  <si>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</si>
  <si>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ยอดคงเหลือ ณ วันที่ 1 มกราคม 2565</t>
  </si>
  <si>
    <t>ทุนสำรองหุ้นทุนซื้อคืน</t>
  </si>
  <si>
    <t>องค์ประกอบอื่น</t>
  </si>
  <si>
    <t>ของส่วนของผู้ถือหุ้น</t>
  </si>
  <si>
    <t>ผลกำไรจากเงินลงทุนในตราสารทุนที่กำหนดให้วัดมูลค่าด้วย</t>
  </si>
  <si>
    <t>เงินปันผลรับ</t>
  </si>
  <si>
    <t>เงินสดรับในเงินปันผล</t>
  </si>
  <si>
    <t>กำไร (ขาดทุน) เบ็ดเสร็จรวมสำหรับงวด</t>
  </si>
  <si>
    <t>กำไร (ขาดทุน) เบ็ดเสร็จอื่นสำหรับงวด</t>
  </si>
  <si>
    <t>รวมกำไร (ขาดทุน) เบ็ดเสร็จรวมสำหรับงวด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</si>
  <si>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</si>
  <si>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</si>
  <si>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</si>
  <si>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</si>
  <si>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</si>
  <si>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</si>
  <si>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</si>
  <si>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ค่าใช้จ่าย (รายได้) ภาษีเงินได้</t>
  </si>
  <si>
    <t>รายการปรับกระทบกำไรสำหรับงวดเป็นเงินสดรับ (จ่าย) จากกิจกรรมดำเนินงาน</t>
  </si>
  <si>
    <t>(ค่าใช้จ่าย) รายได้ภาษีเงินได้</t>
  </si>
  <si>
    <t>การแบ่งปันกำไร (ขาดทุน) เบ็ดเสร็จรวม</t>
  </si>
  <si>
    <t>รายได้ค่าบริการทางการแพทย์ค้างรับ</t>
  </si>
  <si>
    <t xml:space="preserve">   มูลค่ายุติธรรมผ่านกำไรขาดทุนเบ็ดเสร็จอื่น - สุทธิจากภาษี</t>
  </si>
  <si>
    <t>รวมกำไร (ขาดทุน) เบ็ดเสร็จอื่นสำหรับงวด - สุทธิจากภาษี</t>
  </si>
  <si>
    <t>รายได้เงินปันผลรับ</t>
  </si>
  <si>
    <t>การแบ่งปันกำไร</t>
  </si>
  <si>
    <t>ขาดทุนจากมูลค่าสินค้าคงเหลือลดลง (โอนกลับ)</t>
  </si>
  <si>
    <t>เงินสดจ่ายเงินมัดจำค่าสินทรัพย์</t>
  </si>
  <si>
    <t>ผลกำไรจากการวัดมูลค่าใหม่ของผลประโยชน์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</si>
  <si>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</si>
  <si>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</si>
  <si>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</si>
  <si>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</si>
  <si>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</si>
  <si>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เงินกู้ยืมระยะยาวจากสถาบันการเงิน</t>
  </si>
  <si>
    <t>เงินสดจ่ายเงินลงทุนในบริษัทย่อย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</si>
  <si>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</si>
  <si>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</si>
  <si>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เงินกู้ยืมระยะยาวจากสถาบันการเงินที่ถึงกำหนดชำระภายในหนึ่งปี</t>
  </si>
  <si>
    <t>ส่วนเกินจากการเปลี่ยนแปลงสัดส่วนของบริษัทย่อย</t>
  </si>
  <si>
    <t>หนี้สูญและผลขาดทุนด้านเครดิตที่คาดว่าจะเกิดขึ้น</t>
  </si>
  <si>
    <t>เงินสดจ่ายเจ้าหนี้ค่าสินทรัพย์</t>
  </si>
  <si>
    <t>เงินสดรับจากเงินให้กู้ยืมระยะสั้นแก่บริษัทย่อย</t>
  </si>
  <si>
    <t>เงินสดรับจากการขายเงินลงทุนในตราสารทุนของบริษัทจดทะเบียน</t>
  </si>
  <si>
    <t>เงินสดรับเงินกู้ยืมระยะสั้นจากบริษัทย่อย</t>
  </si>
  <si>
    <t>เงินกู้ยืมระยะสั้นจากบริษัทย่อย</t>
  </si>
  <si>
    <t>เงินสดจ่ายซื้อเงินลงทุนในตราสารทุนของบริษัทจดทะเบียน</t>
  </si>
  <si>
    <t>โอนไปกำไร (ขาดทุน) สะสม</t>
  </si>
  <si>
    <t>ณ วันที่ 30 กันยายน 2565</t>
  </si>
  <si>
    <t>30 กันยายน 2565</t>
  </si>
  <si>
    <t>สำหรับงวดสามเดือน สิ้นสุดวันที่ 30 กันยายน 2565</t>
  </si>
  <si>
    <t>30 กันยายน 2564</t>
  </si>
  <si>
    <t>สำหรับงวดเก้าเดือน สิ้นสุดวันที่ 30 กันยายน 2565</t>
  </si>
  <si>
    <t>ยอดคงเหลือ ณ วันที่ 30 กันยายน 2565</t>
  </si>
  <si>
    <t>ยอดคงเหลือ ณ วันที่ 30 กันยายน 2564</t>
  </si>
  <si>
    <t>สินทรัพย์ภาษีเงินได้ของงวดปัจจุบัน</t>
  </si>
  <si>
    <t>การเพิ่มทุนของบริษัทย่อย</t>
  </si>
  <si>
    <t>การจ่ายเงินปันผลของบริษัทย่อย</t>
  </si>
  <si>
    <t>(กำไร) ขาดทุนจากการจำหน่ายสินทรัพย์</t>
  </si>
  <si>
    <t>เงินสดรับจากการเพิ่มทุนของผู้มีส่วนได้เสียที่ไม่มีอำนาจควบคุมของบริษัทย่อย</t>
  </si>
  <si>
    <t>เงินปันผลจ่ายให้แก่ส่วนได้เสียที่ไม่มีอำนาจควบคุม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</si>
</sst>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2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19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12" fillId="0" borderId="0" xfId="6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0" fontId="2" fillId="0" borderId="0" xfId="5" applyFont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2" fillId="0" borderId="0" xfId="3" applyNumberFormat="1" applyFont="1" applyFill="1" applyBorder="1"/>
    <xf numFmtId="166" fontId="2" fillId="0" borderId="0" xfId="3" applyNumberFormat="1" applyFont="1" applyFill="1" applyBorder="1" applyAlignment="1"/>
    <xf numFmtId="166" fontId="3" fillId="0" borderId="0" xfId="3" applyNumberFormat="1" applyFont="1" applyFill="1" applyBorder="1" applyAlignment="1"/>
    <xf numFmtId="166" fontId="2" fillId="0" borderId="0" xfId="5" applyNumberFormat="1" applyFont="1"/>
    <xf numFmtId="43" fontId="6" fillId="0" borderId="1" xfId="1" applyFont="1" applyFill="1" applyBorder="1" applyAlignment="1">
      <alignment horizontal="right"/>
    </xf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0" fontId="1" fillId="0" borderId="0" xfId="7" applyFont="1"/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quotePrefix="1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4" fillId="0" borderId="0" xfId="11" applyFont="1"/>
    <xf numFmtId="43" fontId="14" fillId="0" borderId="0" xfId="1" applyFont="1" applyFill="1" applyBorder="1"/>
    <xf numFmtId="0" fontId="14" fillId="0" borderId="2" xfId="11" applyFont="1" applyBorder="1"/>
    <xf numFmtId="164" fontId="13" fillId="0" borderId="2" xfId="8" applyFont="1" applyFill="1" applyBorder="1" applyAlignment="1">
      <alignment horizontal="center"/>
    </xf>
    <xf numFmtId="0" fontId="14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4" fillId="0" borderId="0" xfId="11" applyFont="1" applyAlignment="1">
      <alignment horizontal="center"/>
    </xf>
    <xf numFmtId="166" fontId="13" fillId="0" borderId="0" xfId="1" applyNumberFormat="1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0" fontId="13" fillId="0" borderId="0" xfId="11" applyFont="1"/>
    <xf numFmtId="166" fontId="14" fillId="0" borderId="0" xfId="1" applyNumberFormat="1" applyFont="1" applyFill="1"/>
    <xf numFmtId="166" fontId="14" fillId="0" borderId="0" xfId="11" applyNumberFormat="1" applyFont="1"/>
    <xf numFmtId="43" fontId="14" fillId="0" borderId="0" xfId="1" applyFont="1" applyFill="1"/>
    <xf numFmtId="0" fontId="14" fillId="0" borderId="0" xfId="11" quotePrefix="1" applyFont="1" applyAlignment="1">
      <alignment horizontal="center"/>
    </xf>
    <xf numFmtId="43" fontId="14" fillId="0" borderId="0" xfId="11" applyNumberFormat="1" applyFont="1"/>
    <xf numFmtId="166" fontId="14" fillId="0" borderId="0" xfId="1" applyNumberFormat="1" applyFont="1" applyFill="1" applyBorder="1"/>
    <xf numFmtId="166" fontId="13" fillId="0" borderId="3" xfId="1" applyNumberFormat="1" applyFont="1" applyFill="1" applyBorder="1"/>
    <xf numFmtId="43" fontId="13" fillId="0" borderId="0" xfId="1" applyFont="1" applyFill="1" applyBorder="1"/>
    <xf numFmtId="166" fontId="13" fillId="0" borderId="0" xfId="1" applyNumberFormat="1" applyFont="1" applyFill="1" applyBorder="1"/>
    <xf numFmtId="43" fontId="16" fillId="0" borderId="0" xfId="1" applyFont="1" applyFill="1" applyBorder="1"/>
    <xf numFmtId="166" fontId="13" fillId="0" borderId="4" xfId="1" applyNumberFormat="1" applyFont="1" applyFill="1" applyBorder="1"/>
    <xf numFmtId="166" fontId="13" fillId="0" borderId="0" xfId="1" applyNumberFormat="1" applyFont="1" applyFill="1"/>
    <xf numFmtId="43" fontId="13" fillId="0" borderId="0" xfId="1" applyFont="1" applyFill="1"/>
    <xf numFmtId="0" fontId="14" fillId="0" borderId="0" xfId="12" applyFont="1"/>
    <xf numFmtId="0" fontId="13" fillId="0" borderId="0" xfId="11" applyFont="1" applyAlignment="1">
      <alignment horizontal="center"/>
    </xf>
    <xf numFmtId="43" fontId="14" fillId="0" borderId="0" xfId="1" applyFont="1" applyFill="1" applyBorder="1" applyAlignment="1">
      <alignment horizontal="center"/>
    </xf>
    <xf numFmtId="3" fontId="14" fillId="0" borderId="0" xfId="11" applyNumberFormat="1" applyFont="1"/>
    <xf numFmtId="166" fontId="13" fillId="0" borderId="0" xfId="1" applyNumberFormat="1" applyFont="1" applyFill="1" applyAlignment="1">
      <alignment horizontal="right"/>
    </xf>
    <xf numFmtId="0" fontId="13" fillId="0" borderId="2" xfId="0" applyFont="1" applyBorder="1" applyAlignment="1">
      <alignment horizontal="center"/>
    </xf>
    <xf numFmtId="0" fontId="14" fillId="0" borderId="1" xfId="11" applyFont="1" applyBorder="1" applyAlignment="1">
      <alignment horizontal="center"/>
    </xf>
    <xf numFmtId="166" fontId="13" fillId="0" borderId="1" xfId="0" quotePrefix="1" applyNumberFormat="1" applyFont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8" fillId="0" borderId="0" xfId="1" applyNumberFormat="1" applyFont="1" applyFill="1" applyBorder="1" applyAlignment="1">
      <alignment horizontal="center"/>
    </xf>
    <xf numFmtId="166" fontId="18" fillId="0" borderId="0" xfId="11" applyNumberFormat="1" applyFont="1" applyAlignment="1">
      <alignment horizontal="center"/>
    </xf>
    <xf numFmtId="166" fontId="14" fillId="0" borderId="0" xfId="11" applyNumberFormat="1" applyFont="1" applyAlignment="1">
      <alignment horizontal="center"/>
    </xf>
    <xf numFmtId="166" fontId="14" fillId="0" borderId="0" xfId="0" applyNumberFormat="1" applyFont="1"/>
    <xf numFmtId="166" fontId="14" fillId="0" borderId="2" xfId="1" applyNumberFormat="1" applyFont="1" applyFill="1" applyBorder="1"/>
    <xf numFmtId="0" fontId="14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left"/>
    </xf>
    <xf numFmtId="166" fontId="13" fillId="0" borderId="0" xfId="0" applyNumberFormat="1" applyFont="1"/>
    <xf numFmtId="0" fontId="14" fillId="0" borderId="0" xfId="10" applyFont="1"/>
    <xf numFmtId="0" fontId="14" fillId="0" borderId="0" xfId="0" applyFont="1" applyAlignment="1">
      <alignment horizontal="right"/>
    </xf>
    <xf numFmtId="0" fontId="15" fillId="0" borderId="0" xfId="0" applyFont="1"/>
    <xf numFmtId="166" fontId="14" fillId="0" borderId="0" xfId="0" applyNumberFormat="1" applyFont="1" applyAlignment="1">
      <alignment horizontal="center"/>
    </xf>
    <xf numFmtId="166" fontId="13" fillId="0" borderId="1" xfId="1" applyNumberFormat="1" applyFont="1" applyFill="1" applyBorder="1"/>
    <xf numFmtId="164" fontId="14" fillId="0" borderId="0" xfId="0" applyNumberFormat="1" applyFont="1"/>
    <xf numFmtId="166" fontId="14" fillId="0" borderId="0" xfId="11" quotePrefix="1" applyNumberFormat="1" applyFont="1" applyAlignment="1">
      <alignment horizontal="center"/>
    </xf>
    <xf numFmtId="166" fontId="14" fillId="0" borderId="0" xfId="1" applyNumberFormat="1" applyFont="1" applyFill="1" applyBorder="1" applyAlignment="1">
      <alignment horizontal="right" vertical="top" wrapText="1"/>
    </xf>
    <xf numFmtId="164" fontId="13" fillId="0" borderId="0" xfId="8" applyFont="1" applyFill="1" applyAlignment="1">
      <alignment horizontal="center"/>
    </xf>
    <xf numFmtId="43" fontId="14" fillId="0" borderId="0" xfId="1" applyFont="1" applyFill="1" applyBorder="1" applyAlignment="1"/>
    <xf numFmtId="3" fontId="17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7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1" fillId="0" borderId="0" xfId="1" applyNumberFormat="1" applyFont="1" applyFill="1"/>
    <xf numFmtId="166" fontId="19" fillId="0" borderId="0" xfId="1" applyNumberFormat="1" applyFont="1" applyFill="1" applyBorder="1"/>
    <xf numFmtId="166" fontId="20" fillId="0" borderId="0" xfId="1" applyNumberFormat="1" applyFont="1" applyFill="1" applyAlignment="1">
      <alignment horizontal="center"/>
    </xf>
    <xf numFmtId="164" fontId="20" fillId="0" borderId="0" xfId="8" applyFont="1" applyFill="1" applyAlignment="1">
      <alignment horizontal="center"/>
    </xf>
    <xf numFmtId="167" fontId="20" fillId="0" borderId="0" xfId="8" applyNumberFormat="1" applyFont="1" applyFill="1" applyAlignment="1">
      <alignment horizontal="center"/>
    </xf>
    <xf numFmtId="167" fontId="20" fillId="0" borderId="0" xfId="8" applyNumberFormat="1" applyFont="1" applyFill="1" applyAlignment="1">
      <alignment horizontal="right"/>
    </xf>
    <xf numFmtId="166" fontId="20" fillId="0" borderId="2" xfId="8" applyNumberFormat="1" applyFont="1" applyFill="1" applyBorder="1" applyAlignment="1">
      <alignment horizontal="center"/>
    </xf>
    <xf numFmtId="166" fontId="20" fillId="0" borderId="1" xfId="1" applyNumberFormat="1" applyFont="1" applyFill="1" applyBorder="1" applyAlignment="1">
      <alignment horizontal="center"/>
    </xf>
    <xf numFmtId="166" fontId="20" fillId="0" borderId="1" xfId="0" applyNumberFormat="1" applyFont="1" applyBorder="1" applyAlignment="1">
      <alignment horizontal="center"/>
    </xf>
    <xf numFmtId="167" fontId="20" fillId="0" borderId="1" xfId="1" applyNumberFormat="1" applyFont="1" applyFill="1" applyBorder="1" applyAlignment="1">
      <alignment horizontal="center"/>
    </xf>
    <xf numFmtId="166" fontId="20" fillId="0" borderId="0" xfId="1" applyNumberFormat="1" applyFont="1" applyFill="1" applyBorder="1" applyAlignment="1">
      <alignment horizontal="center"/>
    </xf>
    <xf numFmtId="166" fontId="20" fillId="0" borderId="0" xfId="7" applyNumberFormat="1" applyFont="1"/>
    <xf numFmtId="167" fontId="20" fillId="0" borderId="0" xfId="1" applyNumberFormat="1" applyFont="1" applyFill="1" applyBorder="1" applyAlignment="1">
      <alignment horizontal="center"/>
    </xf>
    <xf numFmtId="166" fontId="21" fillId="0" borderId="0" xfId="7" applyNumberFormat="1" applyFont="1" applyAlignment="1">
      <alignment horizontal="center"/>
    </xf>
    <xf numFmtId="166" fontId="20" fillId="0" borderId="0" xfId="0" applyNumberFormat="1" applyFont="1" applyAlignment="1">
      <alignment horizontal="centerContinuous"/>
    </xf>
    <xf numFmtId="166" fontId="20" fillId="0" borderId="0" xfId="0" applyNumberFormat="1" applyFont="1" applyAlignment="1">
      <alignment horizontal="center"/>
    </xf>
    <xf numFmtId="166" fontId="19" fillId="0" borderId="0" xfId="1" applyNumberFormat="1" applyFont="1" applyFill="1"/>
    <xf numFmtId="166" fontId="19" fillId="0" borderId="0" xfId="11" applyNumberFormat="1" applyFont="1"/>
    <xf numFmtId="167" fontId="19" fillId="0" borderId="0" xfId="1" applyNumberFormat="1" applyFont="1" applyFill="1"/>
    <xf numFmtId="43" fontId="19" fillId="0" borderId="0" xfId="1" applyFont="1" applyFill="1"/>
    <xf numFmtId="166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Border="1"/>
    <xf numFmtId="43" fontId="19" fillId="0" borderId="0" xfId="1" applyFont="1" applyFill="1" applyBorder="1"/>
    <xf numFmtId="166" fontId="20" fillId="0" borderId="3" xfId="1" applyNumberFormat="1" applyFont="1" applyFill="1" applyBorder="1"/>
    <xf numFmtId="167" fontId="20" fillId="0" borderId="3" xfId="1" applyNumberFormat="1" applyFont="1" applyFill="1" applyBorder="1"/>
    <xf numFmtId="43" fontId="20" fillId="0" borderId="0" xfId="1" applyFont="1" applyFill="1" applyBorder="1"/>
    <xf numFmtId="166" fontId="20" fillId="0" borderId="0" xfId="1" applyNumberFormat="1" applyFont="1" applyFill="1" applyBorder="1"/>
    <xf numFmtId="167" fontId="20" fillId="0" borderId="0" xfId="1" applyNumberFormat="1" applyFont="1" applyFill="1" applyBorder="1"/>
    <xf numFmtId="43" fontId="19" fillId="0" borderId="0" xfId="1" applyFont="1" applyFill="1" applyAlignment="1">
      <alignment horizontal="right"/>
    </xf>
    <xf numFmtId="166" fontId="20" fillId="0" borderId="4" xfId="1" applyNumberFormat="1" applyFont="1" applyFill="1" applyBorder="1"/>
    <xf numFmtId="167" fontId="20" fillId="0" borderId="4" xfId="1" applyNumberFormat="1" applyFont="1" applyFill="1" applyBorder="1"/>
    <xf numFmtId="166" fontId="20" fillId="0" borderId="0" xfId="1" applyNumberFormat="1" applyFont="1" applyFill="1"/>
    <xf numFmtId="167" fontId="20" fillId="0" borderId="0" xfId="1" applyNumberFormat="1" applyFont="1" applyFill="1"/>
    <xf numFmtId="43" fontId="20" fillId="0" borderId="0" xfId="1" applyFont="1" applyFill="1"/>
    <xf numFmtId="166" fontId="19" fillId="0" borderId="5" xfId="1" applyNumberFormat="1" applyFont="1" applyFill="1" applyBorder="1" applyAlignment="1">
      <alignment horizontal="right"/>
    </xf>
    <xf numFmtId="167" fontId="19" fillId="0" borderId="5" xfId="1" applyNumberFormat="1" applyFont="1" applyFill="1" applyBorder="1" applyAlignment="1">
      <alignment horizontal="right"/>
    </xf>
    <xf numFmtId="166" fontId="20" fillId="0" borderId="2" xfId="1" applyNumberFormat="1" applyFont="1" applyFill="1" applyBorder="1"/>
    <xf numFmtId="167" fontId="20" fillId="0" borderId="2" xfId="1" applyNumberFormat="1" applyFont="1" applyFill="1" applyBorder="1"/>
    <xf numFmtId="166" fontId="19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43" fontId="14" fillId="0" borderId="0" xfId="0" applyNumberFormat="1" applyFont="1"/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vertical="center"/>
    </xf>
    <xf numFmtId="166" fontId="1" fillId="2" borderId="0" xfId="1" applyNumberFormat="1" applyFont="1" applyFill="1"/>
    <xf numFmtId="43" fontId="1" fillId="0" borderId="0" xfId="1" applyFont="1" applyFill="1"/>
    <xf numFmtId="164" fontId="3" fillId="0" borderId="1" xfId="5" applyNumberFormat="1" applyFont="1" applyBorder="1"/>
    <xf numFmtId="166" fontId="3" fillId="0" borderId="3" xfId="1" applyNumberFormat="1" applyFont="1" applyFill="1" applyBorder="1"/>
    <xf numFmtId="164" fontId="13" fillId="0" borderId="0" xfId="8" applyFont="1" applyFill="1" applyAlignment="1">
      <alignment horizontal="center"/>
    </xf>
    <xf numFmtId="166" fontId="20" fillId="0" borderId="2" xfId="8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6" fontId="6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 vertical="top"/>
    </xf>
    <xf numFmtId="164" fontId="3" fillId="0" borderId="1" xfId="5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 tint="0.59999389629810485"/>
  </sheetPr>
  <dimension ref="A1:X85"/>
  <sheetViews>
    <sheetView tabSelected="1" view="pageBreakPreview" zoomScale="56" zoomScaleSheetLayoutView="56" workbookViewId="0">
      <selection activeCell="U9" sqref="U9"/>
    </sheetView>
  </sheetViews>
  <sheetFormatPr defaultColWidth="9.08984375" defaultRowHeight="22.5" x14ac:dyDescent="0.7"/>
  <cols>
    <col min="1" max="1" width="3" style="82" customWidth="1"/>
    <col min="2" max="2" width="1.90625" style="82" customWidth="1"/>
    <col min="3" max="3" width="3" style="82" customWidth="1"/>
    <col min="4" max="4" width="22.36328125" style="82" customWidth="1"/>
    <col min="5" max="5" width="26.6328125" style="82" customWidth="1"/>
    <col min="6" max="6" width="1.36328125" style="82" customWidth="1"/>
    <col min="7" max="7" width="9.6328125" style="92" customWidth="1"/>
    <col min="8" max="8" width="1.453125" style="92" customWidth="1"/>
    <col min="9" max="9" width="15.1796875" style="166" customWidth="1"/>
    <col min="10" max="10" width="1.54296875" style="167" customWidth="1"/>
    <col min="11" max="11" width="15.1796875" style="168" customWidth="1"/>
    <col min="12" max="12" width="1.453125" style="167" customWidth="1"/>
    <col min="13" max="13" width="15.1796875" style="166" customWidth="1"/>
    <col min="14" max="14" width="2.08984375" style="167" customWidth="1"/>
    <col min="15" max="15" width="15.1796875" style="168" customWidth="1"/>
    <col min="16" max="16" width="12.90625" style="82" bestFit="1" customWidth="1"/>
    <col min="17" max="17" width="11.90625" style="82" bestFit="1" customWidth="1"/>
    <col min="18" max="19" width="11.453125" style="82" bestFit="1" customWidth="1"/>
    <col min="20" max="20" width="9.08984375" style="82"/>
    <col min="21" max="21" width="12.90625" style="82" bestFit="1" customWidth="1"/>
    <col min="22" max="22" width="11.453125" style="82" bestFit="1" customWidth="1"/>
    <col min="23" max="23" width="9.08984375" style="82"/>
    <col min="24" max="24" width="11" style="82" bestFit="1" customWidth="1"/>
    <col min="25" max="16384" width="9.08984375" style="82"/>
  </cols>
  <sheetData>
    <row r="1" spans="1:22" ht="26.25" customHeight="1" x14ac:dyDescent="0.7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</row>
    <row r="2" spans="1:22" x14ac:dyDescent="0.7">
      <c r="A2" s="199" t="s">
        <v>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</row>
    <row r="3" spans="1:22" x14ac:dyDescent="0.7">
      <c r="A3" s="199" t="s">
        <v>181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22" x14ac:dyDescent="0.7">
      <c r="A4" s="136"/>
      <c r="B4" s="136"/>
      <c r="C4" s="136"/>
      <c r="D4" s="136"/>
      <c r="E4" s="136"/>
      <c r="F4" s="136"/>
      <c r="G4" s="136"/>
      <c r="H4" s="136"/>
      <c r="I4" s="152"/>
      <c r="J4" s="153"/>
      <c r="K4" s="154"/>
      <c r="L4" s="153"/>
      <c r="M4" s="152"/>
      <c r="N4" s="153"/>
      <c r="O4" s="155" t="s">
        <v>111</v>
      </c>
    </row>
    <row r="5" spans="1:22" ht="23.25" customHeight="1" x14ac:dyDescent="0.7">
      <c r="A5" s="84"/>
      <c r="B5" s="84"/>
      <c r="C5" s="84"/>
      <c r="D5" s="84"/>
      <c r="E5" s="85"/>
      <c r="F5" s="85"/>
      <c r="G5" s="85"/>
      <c r="H5" s="85"/>
      <c r="I5" s="200" t="s">
        <v>2</v>
      </c>
      <c r="J5" s="200"/>
      <c r="K5" s="200"/>
      <c r="L5" s="156"/>
      <c r="M5" s="200" t="s">
        <v>3</v>
      </c>
      <c r="N5" s="200"/>
      <c r="O5" s="200"/>
    </row>
    <row r="6" spans="1:22" s="91" customFormat="1" x14ac:dyDescent="0.7">
      <c r="A6" s="86"/>
      <c r="B6" s="86"/>
      <c r="C6" s="86"/>
      <c r="D6" s="86"/>
      <c r="E6" s="86"/>
      <c r="F6" s="86"/>
      <c r="G6" s="87" t="s">
        <v>4</v>
      </c>
      <c r="H6" s="88"/>
      <c r="I6" s="157" t="s">
        <v>182</v>
      </c>
      <c r="J6" s="158"/>
      <c r="K6" s="159" t="s">
        <v>129</v>
      </c>
      <c r="L6" s="158"/>
      <c r="M6" s="157" t="s">
        <v>182</v>
      </c>
      <c r="N6" s="158"/>
      <c r="O6" s="159" t="s">
        <v>129</v>
      </c>
    </row>
    <row r="7" spans="1:22" x14ac:dyDescent="0.7">
      <c r="I7" s="160" t="s">
        <v>5</v>
      </c>
      <c r="J7" s="161"/>
      <c r="K7" s="162" t="s">
        <v>6</v>
      </c>
      <c r="L7" s="163"/>
      <c r="M7" s="160" t="s">
        <v>5</v>
      </c>
      <c r="N7" s="161"/>
      <c r="O7" s="162" t="s">
        <v>6</v>
      </c>
    </row>
    <row r="8" spans="1:22" x14ac:dyDescent="0.7">
      <c r="I8" s="160" t="s">
        <v>7</v>
      </c>
      <c r="J8" s="164"/>
      <c r="K8" s="162"/>
      <c r="L8" s="165"/>
      <c r="M8" s="160" t="s">
        <v>7</v>
      </c>
      <c r="N8" s="161"/>
      <c r="O8" s="162"/>
    </row>
    <row r="9" spans="1:22" x14ac:dyDescent="0.7">
      <c r="A9" s="95" t="s">
        <v>8</v>
      </c>
      <c r="N9" s="164"/>
      <c r="O9" s="162"/>
      <c r="P9" s="137"/>
      <c r="Q9" s="137"/>
      <c r="R9" s="137"/>
      <c r="S9" s="137"/>
      <c r="T9" s="137"/>
      <c r="U9" s="137"/>
      <c r="V9" s="137"/>
    </row>
    <row r="10" spans="1:22" x14ac:dyDescent="0.7">
      <c r="B10" s="95" t="s">
        <v>9</v>
      </c>
      <c r="J10" s="169"/>
      <c r="L10" s="169"/>
      <c r="N10" s="169"/>
      <c r="P10" s="111"/>
      <c r="R10" s="83"/>
      <c r="S10" s="111"/>
      <c r="T10" s="111"/>
      <c r="U10" s="111"/>
    </row>
    <row r="11" spans="1:22" ht="24" customHeight="1" x14ac:dyDescent="0.7">
      <c r="C11" s="82" t="s">
        <v>10</v>
      </c>
      <c r="G11" s="99"/>
      <c r="H11" s="99"/>
      <c r="I11" s="166">
        <v>198848</v>
      </c>
      <c r="J11" s="169"/>
      <c r="K11" s="166">
        <v>174707</v>
      </c>
      <c r="L11" s="169"/>
      <c r="M11" s="166">
        <v>24075</v>
      </c>
      <c r="N11" s="169"/>
      <c r="O11" s="168">
        <v>73876</v>
      </c>
      <c r="Q11" s="100"/>
      <c r="R11" s="97"/>
      <c r="S11" s="83"/>
      <c r="V11" s="100"/>
    </row>
    <row r="12" spans="1:22" ht="24" customHeight="1" x14ac:dyDescent="0.7">
      <c r="C12" s="91" t="s">
        <v>87</v>
      </c>
      <c r="G12" s="99">
        <v>5</v>
      </c>
      <c r="H12" s="99"/>
      <c r="I12" s="166">
        <v>517862</v>
      </c>
      <c r="J12" s="169"/>
      <c r="K12" s="166">
        <f>964787-K13</f>
        <v>577295</v>
      </c>
      <c r="L12" s="169"/>
      <c r="M12" s="166">
        <v>410152</v>
      </c>
      <c r="N12" s="169"/>
      <c r="O12" s="167">
        <f>771597-O13</f>
        <v>494767</v>
      </c>
      <c r="P12" s="105"/>
      <c r="Q12" s="100"/>
      <c r="R12" s="97"/>
      <c r="S12" s="83"/>
      <c r="V12" s="100"/>
    </row>
    <row r="13" spans="1:22" ht="24" customHeight="1" x14ac:dyDescent="0.7">
      <c r="C13" s="91" t="s">
        <v>154</v>
      </c>
      <c r="G13" s="99">
        <v>6</v>
      </c>
      <c r="H13" s="99"/>
      <c r="I13" s="166">
        <v>572334</v>
      </c>
      <c r="J13" s="169"/>
      <c r="K13" s="166">
        <v>387492</v>
      </c>
      <c r="L13" s="169"/>
      <c r="M13" s="166">
        <v>434120</v>
      </c>
      <c r="N13" s="169"/>
      <c r="O13" s="167">
        <v>276830</v>
      </c>
      <c r="P13" s="105"/>
      <c r="Q13" s="100"/>
      <c r="R13" s="97"/>
      <c r="S13" s="83"/>
      <c r="V13" s="100"/>
    </row>
    <row r="14" spans="1:22" ht="24" customHeight="1" x14ac:dyDescent="0.7">
      <c r="C14" s="82" t="s">
        <v>12</v>
      </c>
      <c r="G14" s="99">
        <v>22.3</v>
      </c>
      <c r="H14" s="99"/>
      <c r="I14" s="170">
        <v>0</v>
      </c>
      <c r="J14" s="169"/>
      <c r="K14" s="170">
        <v>0</v>
      </c>
      <c r="L14" s="169"/>
      <c r="M14" s="170">
        <v>0</v>
      </c>
      <c r="N14" s="169"/>
      <c r="O14" s="171">
        <v>34220</v>
      </c>
      <c r="P14" s="105"/>
      <c r="Q14" s="100"/>
      <c r="R14" s="97"/>
      <c r="S14" s="83"/>
      <c r="V14" s="100"/>
    </row>
    <row r="15" spans="1:22" ht="24" customHeight="1" x14ac:dyDescent="0.7">
      <c r="C15" s="82" t="s">
        <v>11</v>
      </c>
      <c r="G15" s="99">
        <v>7</v>
      </c>
      <c r="H15" s="99"/>
      <c r="I15" s="170">
        <v>42435</v>
      </c>
      <c r="J15" s="169"/>
      <c r="K15" s="171">
        <v>59919</v>
      </c>
      <c r="L15" s="169"/>
      <c r="M15" s="170">
        <v>34830</v>
      </c>
      <c r="N15" s="169"/>
      <c r="O15" s="171">
        <v>48761</v>
      </c>
      <c r="P15" s="105"/>
      <c r="Q15" s="100"/>
      <c r="R15" s="97"/>
      <c r="S15" s="83"/>
      <c r="V15" s="100"/>
    </row>
    <row r="16" spans="1:22" ht="24" customHeight="1" x14ac:dyDescent="0.7">
      <c r="C16" s="82" t="s">
        <v>13</v>
      </c>
      <c r="G16" s="99"/>
      <c r="I16" s="151">
        <v>3482</v>
      </c>
      <c r="J16" s="169"/>
      <c r="K16" s="172">
        <v>3953</v>
      </c>
      <c r="L16" s="173"/>
      <c r="M16" s="151">
        <v>1612</v>
      </c>
      <c r="N16" s="173"/>
      <c r="O16" s="171">
        <v>2025</v>
      </c>
      <c r="P16" s="105"/>
      <c r="Q16" s="100"/>
      <c r="R16" s="97"/>
      <c r="S16" s="83"/>
      <c r="V16" s="100"/>
    </row>
    <row r="17" spans="2:22" ht="24" customHeight="1" x14ac:dyDescent="0.7">
      <c r="C17" s="82" t="s">
        <v>188</v>
      </c>
      <c r="G17" s="99"/>
      <c r="I17" s="151">
        <v>1595</v>
      </c>
      <c r="J17" s="169"/>
      <c r="K17" s="172">
        <v>0</v>
      </c>
      <c r="L17" s="173"/>
      <c r="M17" s="151">
        <v>0</v>
      </c>
      <c r="N17" s="173"/>
      <c r="O17" s="171">
        <v>0</v>
      </c>
      <c r="P17" s="105"/>
      <c r="Q17" s="100"/>
      <c r="R17" s="97"/>
      <c r="S17" s="83"/>
      <c r="V17" s="100"/>
    </row>
    <row r="18" spans="2:22" ht="25.5" customHeight="1" x14ac:dyDescent="0.7">
      <c r="C18" s="95" t="s">
        <v>14</v>
      </c>
      <c r="I18" s="174">
        <f>SUM(I11:I17)</f>
        <v>1336556</v>
      </c>
      <c r="J18" s="169"/>
      <c r="K18" s="175">
        <f>SUM(K11:K17)</f>
        <v>1203366</v>
      </c>
      <c r="L18" s="176"/>
      <c r="M18" s="174">
        <f>SUM(M11:M17)</f>
        <v>904789</v>
      </c>
      <c r="N18" s="176"/>
      <c r="O18" s="175">
        <f>SUM(O11:O17)</f>
        <v>930479</v>
      </c>
      <c r="S18" s="83"/>
    </row>
    <row r="19" spans="2:22" ht="25.5" customHeight="1" x14ac:dyDescent="0.7">
      <c r="B19" s="95" t="s">
        <v>15</v>
      </c>
      <c r="D19" s="95"/>
      <c r="I19" s="177"/>
      <c r="J19" s="169"/>
      <c r="K19" s="178"/>
      <c r="L19" s="176"/>
      <c r="M19" s="177"/>
      <c r="N19" s="176"/>
      <c r="O19" s="178"/>
      <c r="S19" s="83"/>
    </row>
    <row r="20" spans="2:22" ht="25.5" customHeight="1" x14ac:dyDescent="0.7">
      <c r="B20" s="95"/>
      <c r="C20" s="82" t="s">
        <v>130</v>
      </c>
      <c r="D20" s="95"/>
      <c r="I20" s="151">
        <v>8540</v>
      </c>
      <c r="J20" s="169"/>
      <c r="K20" s="171">
        <v>8534</v>
      </c>
      <c r="L20" s="176"/>
      <c r="M20" s="177">
        <v>0</v>
      </c>
      <c r="N20" s="176"/>
      <c r="O20" s="178">
        <v>0</v>
      </c>
      <c r="S20" s="83"/>
    </row>
    <row r="21" spans="2:22" ht="24" customHeight="1" x14ac:dyDescent="0.7">
      <c r="C21" s="82" t="s">
        <v>119</v>
      </c>
      <c r="G21" s="99">
        <v>8</v>
      </c>
      <c r="H21" s="99"/>
      <c r="I21" s="170">
        <v>751980</v>
      </c>
      <c r="J21" s="179"/>
      <c r="K21" s="171">
        <v>565500</v>
      </c>
      <c r="L21" s="169"/>
      <c r="M21" s="170">
        <v>751980</v>
      </c>
      <c r="N21" s="169"/>
      <c r="O21" s="171">
        <v>565500</v>
      </c>
      <c r="P21" s="105"/>
      <c r="Q21" s="100"/>
      <c r="R21" s="97"/>
      <c r="S21" s="83"/>
      <c r="V21" s="100"/>
    </row>
    <row r="22" spans="2:22" ht="23.4" customHeight="1" x14ac:dyDescent="0.7">
      <c r="C22" s="82" t="s">
        <v>16</v>
      </c>
      <c r="G22" s="99">
        <v>9</v>
      </c>
      <c r="H22" s="99"/>
      <c r="I22" s="170">
        <v>0</v>
      </c>
      <c r="J22" s="179"/>
      <c r="K22" s="171">
        <v>0</v>
      </c>
      <c r="L22" s="169"/>
      <c r="M22" s="170">
        <v>783679</v>
      </c>
      <c r="N22" s="169"/>
      <c r="O22" s="171">
        <v>669433</v>
      </c>
      <c r="P22" s="105"/>
      <c r="Q22" s="100"/>
      <c r="R22" s="97"/>
      <c r="S22" s="83"/>
      <c r="V22" s="100"/>
    </row>
    <row r="23" spans="2:22" ht="24" customHeight="1" x14ac:dyDescent="0.7">
      <c r="C23" s="82" t="s">
        <v>17</v>
      </c>
      <c r="G23" s="99">
        <v>10</v>
      </c>
      <c r="H23" s="99"/>
      <c r="I23" s="170">
        <v>1744505</v>
      </c>
      <c r="J23" s="179"/>
      <c r="K23" s="171">
        <v>1427784</v>
      </c>
      <c r="L23" s="169"/>
      <c r="M23" s="170">
        <v>1253722</v>
      </c>
      <c r="N23" s="169"/>
      <c r="O23" s="171">
        <v>1020131</v>
      </c>
      <c r="P23" s="105"/>
      <c r="Q23" s="100"/>
      <c r="R23" s="97"/>
      <c r="S23" s="83"/>
      <c r="U23" s="100"/>
      <c r="V23" s="100"/>
    </row>
    <row r="24" spans="2:22" ht="24" customHeight="1" x14ac:dyDescent="0.7">
      <c r="C24" s="82" t="s">
        <v>116</v>
      </c>
      <c r="G24" s="99"/>
      <c r="H24" s="99"/>
      <c r="I24" s="170">
        <v>206</v>
      </c>
      <c r="J24" s="179"/>
      <c r="K24" s="171">
        <v>294</v>
      </c>
      <c r="L24" s="169"/>
      <c r="M24" s="170">
        <v>36</v>
      </c>
      <c r="N24" s="169"/>
      <c r="O24" s="171">
        <v>72</v>
      </c>
      <c r="P24" s="105"/>
      <c r="Q24" s="100"/>
      <c r="R24" s="97"/>
      <c r="S24" s="83"/>
      <c r="U24" s="83"/>
      <c r="V24" s="100"/>
    </row>
    <row r="25" spans="2:22" ht="24" customHeight="1" x14ac:dyDescent="0.7">
      <c r="C25" s="82" t="s">
        <v>18</v>
      </c>
      <c r="G25" s="99"/>
      <c r="H25" s="99"/>
      <c r="I25" s="170">
        <v>87803</v>
      </c>
      <c r="J25" s="179"/>
      <c r="K25" s="171">
        <v>87803</v>
      </c>
      <c r="L25" s="169"/>
      <c r="M25" s="170">
        <v>0</v>
      </c>
      <c r="N25" s="169"/>
      <c r="O25" s="171">
        <v>0</v>
      </c>
      <c r="P25" s="105"/>
      <c r="Q25" s="100"/>
      <c r="R25" s="97"/>
      <c r="S25" s="83"/>
      <c r="U25" s="100"/>
      <c r="V25" s="100"/>
    </row>
    <row r="26" spans="2:22" ht="24" customHeight="1" x14ac:dyDescent="0.7">
      <c r="C26" s="91" t="s">
        <v>126</v>
      </c>
      <c r="G26" s="99"/>
      <c r="H26" s="99"/>
      <c r="I26" s="170">
        <v>7986</v>
      </c>
      <c r="J26" s="179"/>
      <c r="K26" s="171">
        <v>8941</v>
      </c>
      <c r="L26" s="169"/>
      <c r="M26" s="170">
        <v>5135</v>
      </c>
      <c r="N26" s="169"/>
      <c r="O26" s="171">
        <v>7365</v>
      </c>
      <c r="P26" s="105"/>
      <c r="Q26" s="100"/>
      <c r="R26" s="97"/>
      <c r="S26" s="83"/>
      <c r="U26" s="100"/>
      <c r="V26" s="100"/>
    </row>
    <row r="27" spans="2:22" ht="24" customHeight="1" x14ac:dyDescent="0.7">
      <c r="C27" s="82" t="s">
        <v>19</v>
      </c>
      <c r="G27" s="99">
        <v>11</v>
      </c>
      <c r="H27" s="99"/>
      <c r="I27" s="170">
        <v>40723</v>
      </c>
      <c r="J27" s="179"/>
      <c r="K27" s="171">
        <v>48655</v>
      </c>
      <c r="L27" s="169"/>
      <c r="M27" s="170">
        <v>33535</v>
      </c>
      <c r="N27" s="169"/>
      <c r="O27" s="171">
        <v>40443</v>
      </c>
      <c r="P27" s="105"/>
      <c r="Q27" s="100"/>
      <c r="R27" s="97"/>
      <c r="S27" s="83"/>
      <c r="V27" s="100"/>
    </row>
    <row r="28" spans="2:22" ht="24" customHeight="1" x14ac:dyDescent="0.7">
      <c r="C28" s="82" t="s">
        <v>20</v>
      </c>
      <c r="G28" s="92">
        <v>12</v>
      </c>
      <c r="I28" s="151">
        <v>22955</v>
      </c>
      <c r="J28" s="179"/>
      <c r="K28" s="172">
        <v>1492</v>
      </c>
      <c r="L28" s="169"/>
      <c r="M28" s="151">
        <v>22600</v>
      </c>
      <c r="N28" s="169"/>
      <c r="O28" s="172">
        <v>1090</v>
      </c>
      <c r="P28" s="105"/>
      <c r="Q28" s="100"/>
      <c r="R28" s="97"/>
      <c r="S28" s="83"/>
      <c r="V28" s="100"/>
    </row>
    <row r="29" spans="2:22" ht="24" customHeight="1" x14ac:dyDescent="0.7">
      <c r="C29" s="95" t="s">
        <v>21</v>
      </c>
      <c r="I29" s="174">
        <f>SUM(I20:I28)</f>
        <v>2664698</v>
      </c>
      <c r="J29" s="179"/>
      <c r="K29" s="174">
        <f>SUM(K20:K28)</f>
        <v>2149003</v>
      </c>
      <c r="L29" s="169"/>
      <c r="M29" s="174">
        <f>SUM(M20:M28)</f>
        <v>2850687</v>
      </c>
      <c r="N29" s="169"/>
      <c r="O29" s="174">
        <f>SUM(O20:O28)</f>
        <v>2304034</v>
      </c>
      <c r="S29" s="83"/>
    </row>
    <row r="30" spans="2:22" ht="25.5" customHeight="1" thickBot="1" x14ac:dyDescent="0.75">
      <c r="B30" s="95" t="s">
        <v>22</v>
      </c>
      <c r="I30" s="180">
        <f>+I18+I29</f>
        <v>4001254</v>
      </c>
      <c r="J30" s="179"/>
      <c r="K30" s="181">
        <f>+K18+K29</f>
        <v>3352369</v>
      </c>
      <c r="L30" s="176"/>
      <c r="M30" s="180">
        <f>+M18+M29</f>
        <v>3755476</v>
      </c>
      <c r="N30" s="176"/>
      <c r="O30" s="181">
        <f>+O18+O29</f>
        <v>3234513</v>
      </c>
      <c r="S30" s="83"/>
    </row>
    <row r="31" spans="2:22" ht="23" thickTop="1" x14ac:dyDescent="0.7">
      <c r="I31" s="182"/>
      <c r="J31" s="179"/>
      <c r="K31" s="183"/>
      <c r="L31" s="184"/>
      <c r="M31" s="182"/>
      <c r="N31" s="184"/>
      <c r="O31" s="183"/>
      <c r="S31" s="83"/>
    </row>
    <row r="32" spans="2:22" ht="23" x14ac:dyDescent="0.7">
      <c r="J32" s="169"/>
      <c r="L32" s="169"/>
      <c r="N32" s="169"/>
      <c r="Q32" s="138"/>
      <c r="R32" s="139"/>
      <c r="S32" s="83"/>
    </row>
    <row r="33" spans="1:24" ht="23" x14ac:dyDescent="0.7">
      <c r="J33" s="169"/>
      <c r="L33" s="169"/>
      <c r="N33" s="169"/>
      <c r="Q33" s="138"/>
      <c r="R33" s="139"/>
      <c r="S33" s="83"/>
      <c r="T33" s="140"/>
      <c r="U33" s="112"/>
    </row>
    <row r="34" spans="1:24" ht="23" x14ac:dyDescent="0.7">
      <c r="J34" s="169"/>
      <c r="L34" s="169"/>
      <c r="N34" s="169"/>
      <c r="Q34" s="138"/>
      <c r="R34" s="141"/>
      <c r="S34" s="83"/>
    </row>
    <row r="35" spans="1:24" ht="23" x14ac:dyDescent="0.7">
      <c r="J35" s="169"/>
      <c r="L35" s="169"/>
      <c r="N35" s="169"/>
      <c r="Q35" s="138"/>
      <c r="R35" s="139"/>
      <c r="S35" s="83"/>
    </row>
    <row r="36" spans="1:24" x14ac:dyDescent="0.7">
      <c r="J36" s="169"/>
      <c r="L36" s="169"/>
      <c r="N36" s="169"/>
      <c r="Q36" s="138"/>
      <c r="S36" s="83"/>
    </row>
    <row r="37" spans="1:24" ht="23" x14ac:dyDescent="0.7">
      <c r="J37" s="169"/>
      <c r="L37" s="169"/>
      <c r="N37" s="169"/>
      <c r="Q37" s="138"/>
      <c r="R37" s="139"/>
      <c r="S37" s="83"/>
    </row>
    <row r="38" spans="1:24" x14ac:dyDescent="0.7">
      <c r="J38" s="169"/>
      <c r="L38" s="169"/>
      <c r="N38" s="169"/>
      <c r="S38" s="83"/>
    </row>
    <row r="39" spans="1:24" x14ac:dyDescent="0.7">
      <c r="J39" s="169"/>
      <c r="L39" s="169"/>
      <c r="N39" s="169"/>
      <c r="S39" s="83"/>
    </row>
    <row r="40" spans="1:24" x14ac:dyDescent="0.7">
      <c r="J40" s="169"/>
      <c r="L40" s="169"/>
      <c r="N40" s="169"/>
      <c r="S40" s="83"/>
    </row>
    <row r="41" spans="1:24" x14ac:dyDescent="0.7">
      <c r="J41" s="169"/>
      <c r="L41" s="169"/>
      <c r="N41" s="169"/>
      <c r="S41" s="83"/>
    </row>
    <row r="42" spans="1:24" x14ac:dyDescent="0.7">
      <c r="J42" s="169"/>
      <c r="L42" s="169"/>
      <c r="N42" s="169"/>
      <c r="S42" s="83"/>
    </row>
    <row r="43" spans="1:24" x14ac:dyDescent="0.7">
      <c r="J43" s="169"/>
      <c r="L43" s="169"/>
      <c r="N43" s="169"/>
      <c r="S43" s="83"/>
    </row>
    <row r="44" spans="1:24" ht="24.75" customHeight="1" x14ac:dyDescent="0.7">
      <c r="A44" s="95" t="s">
        <v>23</v>
      </c>
      <c r="J44" s="169"/>
      <c r="L44" s="169"/>
      <c r="N44" s="169"/>
      <c r="S44" s="83"/>
    </row>
    <row r="45" spans="1:24" ht="24.75" customHeight="1" x14ac:dyDescent="0.7">
      <c r="B45" s="95" t="s">
        <v>24</v>
      </c>
      <c r="J45" s="169"/>
      <c r="L45" s="169"/>
      <c r="N45" s="169"/>
      <c r="S45" s="83"/>
    </row>
    <row r="46" spans="1:24" ht="24.75" customHeight="1" x14ac:dyDescent="0.7">
      <c r="C46" s="109" t="s">
        <v>103</v>
      </c>
      <c r="D46" s="109"/>
      <c r="G46" s="99">
        <v>14</v>
      </c>
      <c r="H46" s="99"/>
      <c r="I46" s="166">
        <v>878000</v>
      </c>
      <c r="J46" s="169"/>
      <c r="K46" s="168">
        <v>750000</v>
      </c>
      <c r="L46" s="169"/>
      <c r="M46" s="166">
        <v>848000</v>
      </c>
      <c r="N46" s="169"/>
      <c r="O46" s="168">
        <v>750000</v>
      </c>
      <c r="P46" s="105"/>
      <c r="Q46" s="100"/>
      <c r="R46" s="97"/>
      <c r="S46" s="83"/>
      <c r="V46" s="100"/>
    </row>
    <row r="47" spans="1:24" ht="24.75" customHeight="1" x14ac:dyDescent="0.7">
      <c r="C47" s="91" t="s">
        <v>88</v>
      </c>
      <c r="G47" s="99">
        <v>15</v>
      </c>
      <c r="H47" s="99"/>
      <c r="I47" s="166">
        <v>288597</v>
      </c>
      <c r="J47" s="169"/>
      <c r="K47" s="168">
        <v>378235</v>
      </c>
      <c r="L47" s="169"/>
      <c r="M47" s="166">
        <v>281470</v>
      </c>
      <c r="N47" s="169"/>
      <c r="O47" s="168">
        <v>342816</v>
      </c>
      <c r="P47" s="105"/>
      <c r="Q47" s="100"/>
      <c r="R47" s="97"/>
      <c r="S47" s="83"/>
      <c r="T47" s="100"/>
      <c r="U47" s="100"/>
      <c r="V47" s="100"/>
      <c r="X47" s="100"/>
    </row>
    <row r="48" spans="1:24" ht="24.75" customHeight="1" x14ac:dyDescent="0.7">
      <c r="C48" s="91" t="s">
        <v>171</v>
      </c>
      <c r="G48" s="99">
        <v>16</v>
      </c>
      <c r="H48" s="99"/>
      <c r="I48" s="166">
        <v>57120</v>
      </c>
      <c r="J48" s="169"/>
      <c r="K48" s="168">
        <v>0</v>
      </c>
      <c r="L48" s="169"/>
      <c r="M48" s="166">
        <v>57120</v>
      </c>
      <c r="N48" s="169"/>
      <c r="O48" s="168">
        <v>0</v>
      </c>
      <c r="P48" s="105"/>
      <c r="Q48" s="100"/>
      <c r="R48" s="97"/>
      <c r="S48" s="83"/>
      <c r="T48" s="100"/>
      <c r="U48" s="100"/>
      <c r="V48" s="100"/>
      <c r="X48" s="100"/>
    </row>
    <row r="49" spans="1:24" ht="23" customHeight="1" x14ac:dyDescent="0.7">
      <c r="C49" s="82" t="s">
        <v>121</v>
      </c>
      <c r="G49" s="99"/>
      <c r="H49" s="99"/>
      <c r="I49" s="166">
        <v>93</v>
      </c>
      <c r="J49" s="169"/>
      <c r="K49" s="168">
        <v>119</v>
      </c>
      <c r="L49" s="169"/>
      <c r="M49" s="166">
        <v>37</v>
      </c>
      <c r="N49" s="169"/>
      <c r="O49" s="168">
        <v>49</v>
      </c>
      <c r="P49" s="105"/>
      <c r="Q49" s="100"/>
      <c r="R49" s="97"/>
      <c r="S49" s="83"/>
      <c r="V49" s="100"/>
    </row>
    <row r="50" spans="1:24" ht="23" customHeight="1" x14ac:dyDescent="0.7">
      <c r="C50" s="82" t="s">
        <v>178</v>
      </c>
      <c r="G50" s="99">
        <v>22.3</v>
      </c>
      <c r="H50" s="99"/>
      <c r="I50" s="166">
        <v>0</v>
      </c>
      <c r="J50" s="169"/>
      <c r="K50" s="168">
        <v>0</v>
      </c>
      <c r="L50" s="169"/>
      <c r="M50" s="166">
        <v>75000</v>
      </c>
      <c r="N50" s="169"/>
      <c r="O50" s="168">
        <v>0</v>
      </c>
      <c r="P50" s="105"/>
      <c r="Q50" s="100"/>
      <c r="R50" s="97"/>
      <c r="S50" s="83"/>
      <c r="V50" s="100"/>
    </row>
    <row r="51" spans="1:24" ht="24.75" customHeight="1" x14ac:dyDescent="0.7">
      <c r="C51" s="91" t="s">
        <v>120</v>
      </c>
      <c r="I51" s="166">
        <v>11232</v>
      </c>
      <c r="J51" s="169"/>
      <c r="K51" s="168">
        <v>169332</v>
      </c>
      <c r="L51" s="169"/>
      <c r="M51" s="166">
        <v>11232</v>
      </c>
      <c r="N51" s="169"/>
      <c r="O51" s="168">
        <v>125341</v>
      </c>
      <c r="P51" s="105"/>
      <c r="Q51" s="100"/>
      <c r="R51" s="97"/>
      <c r="S51" s="83"/>
      <c r="V51" s="100"/>
      <c r="X51" s="100"/>
    </row>
    <row r="52" spans="1:24" ht="24.75" hidden="1" customHeight="1" x14ac:dyDescent="0.7">
      <c r="C52" s="91" t="s">
        <v>107</v>
      </c>
      <c r="I52" s="166">
        <v>0</v>
      </c>
      <c r="J52" s="169"/>
      <c r="K52" s="168">
        <v>0</v>
      </c>
      <c r="L52" s="169"/>
      <c r="M52" s="166">
        <v>0</v>
      </c>
      <c r="N52" s="169"/>
      <c r="O52" s="168">
        <v>0</v>
      </c>
      <c r="P52" s="100"/>
      <c r="Q52" s="100"/>
      <c r="R52" s="97"/>
      <c r="S52" s="83"/>
      <c r="V52" s="100"/>
      <c r="X52" s="100"/>
    </row>
    <row r="53" spans="1:24" ht="25.5" customHeight="1" x14ac:dyDescent="0.7">
      <c r="C53" s="95" t="s">
        <v>25</v>
      </c>
      <c r="I53" s="174">
        <f>SUM(I46:I52)</f>
        <v>1235042</v>
      </c>
      <c r="J53" s="169"/>
      <c r="K53" s="175">
        <f>SUM(K46:K52)</f>
        <v>1297686</v>
      </c>
      <c r="L53" s="184"/>
      <c r="M53" s="174">
        <f>SUM(M46:M52)</f>
        <v>1272859</v>
      </c>
      <c r="N53" s="184"/>
      <c r="O53" s="175">
        <f>SUM(O46:O52)</f>
        <v>1218206</v>
      </c>
      <c r="S53" s="83"/>
      <c r="X53" s="100"/>
    </row>
    <row r="54" spans="1:24" ht="25.5" customHeight="1" x14ac:dyDescent="0.7">
      <c r="B54" s="95" t="s">
        <v>26</v>
      </c>
      <c r="D54" s="95"/>
      <c r="I54" s="177"/>
      <c r="J54" s="169"/>
      <c r="K54" s="178"/>
      <c r="L54" s="184"/>
      <c r="M54" s="177"/>
      <c r="N54" s="184"/>
      <c r="O54" s="178"/>
      <c r="S54" s="83"/>
    </row>
    <row r="55" spans="1:24" ht="25.5" customHeight="1" x14ac:dyDescent="0.7">
      <c r="A55" s="95"/>
      <c r="C55" s="82" t="s">
        <v>167</v>
      </c>
      <c r="G55" s="99">
        <v>16</v>
      </c>
      <c r="H55" s="99"/>
      <c r="I55" s="151">
        <v>379080</v>
      </c>
      <c r="J55" s="173"/>
      <c r="K55" s="172">
        <v>0</v>
      </c>
      <c r="L55" s="169"/>
      <c r="M55" s="151">
        <v>379080</v>
      </c>
      <c r="N55" s="169"/>
      <c r="O55" s="172">
        <v>0</v>
      </c>
      <c r="Q55" s="100"/>
      <c r="R55" s="97"/>
      <c r="S55" s="83"/>
      <c r="V55" s="100"/>
    </row>
    <row r="56" spans="1:24" ht="25.5" customHeight="1" x14ac:dyDescent="0.7">
      <c r="A56" s="95"/>
      <c r="C56" s="82" t="s">
        <v>122</v>
      </c>
      <c r="G56" s="99"/>
      <c r="H56" s="99"/>
      <c r="I56" s="151">
        <v>122</v>
      </c>
      <c r="J56" s="173"/>
      <c r="K56" s="172">
        <v>189</v>
      </c>
      <c r="L56" s="169"/>
      <c r="M56" s="151">
        <v>0</v>
      </c>
      <c r="N56" s="169"/>
      <c r="O56" s="172">
        <v>26</v>
      </c>
      <c r="Q56" s="100"/>
      <c r="R56" s="97"/>
      <c r="S56" s="83"/>
      <c r="V56" s="100"/>
    </row>
    <row r="57" spans="1:24" ht="25.5" customHeight="1" x14ac:dyDescent="0.7">
      <c r="A57" s="95"/>
      <c r="C57" s="82" t="s">
        <v>108</v>
      </c>
      <c r="F57" s="91"/>
      <c r="G57" s="92">
        <v>11</v>
      </c>
      <c r="I57" s="151">
        <v>64466</v>
      </c>
      <c r="J57" s="173"/>
      <c r="K57" s="172">
        <v>28503</v>
      </c>
      <c r="L57" s="169"/>
      <c r="M57" s="151">
        <v>64466</v>
      </c>
      <c r="N57" s="169"/>
      <c r="O57" s="172">
        <v>28503</v>
      </c>
      <c r="Q57" s="100"/>
      <c r="R57" s="97"/>
      <c r="S57" s="83"/>
      <c r="V57" s="100"/>
    </row>
    <row r="58" spans="1:24" ht="25.5" customHeight="1" x14ac:dyDescent="0.7">
      <c r="A58" s="95"/>
      <c r="C58" s="82" t="s">
        <v>89</v>
      </c>
      <c r="G58" s="99"/>
      <c r="H58" s="99"/>
      <c r="I58" s="151"/>
      <c r="J58" s="173"/>
      <c r="K58" s="172"/>
      <c r="L58" s="169"/>
      <c r="M58" s="151"/>
      <c r="N58" s="169"/>
      <c r="O58" s="172"/>
      <c r="Q58" s="100"/>
      <c r="R58" s="97"/>
      <c r="S58" s="83"/>
      <c r="V58" s="100"/>
    </row>
    <row r="59" spans="1:24" ht="25.5" customHeight="1" x14ac:dyDescent="0.7">
      <c r="A59" s="95"/>
      <c r="D59" s="82" t="s">
        <v>90</v>
      </c>
      <c r="G59" s="99"/>
      <c r="H59" s="99"/>
      <c r="I59" s="151">
        <v>58510</v>
      </c>
      <c r="J59" s="173"/>
      <c r="K59" s="172">
        <v>59716</v>
      </c>
      <c r="L59" s="169"/>
      <c r="M59" s="151">
        <v>57246</v>
      </c>
      <c r="N59" s="169"/>
      <c r="O59" s="172">
        <v>58842</v>
      </c>
      <c r="Q59" s="100"/>
      <c r="R59" s="97"/>
      <c r="S59" s="83"/>
      <c r="V59" s="100"/>
    </row>
    <row r="60" spans="1:24" ht="25.5" customHeight="1" x14ac:dyDescent="0.7">
      <c r="A60" s="95"/>
      <c r="C60" s="82" t="s">
        <v>91</v>
      </c>
      <c r="F60" s="91"/>
      <c r="I60" s="151">
        <v>1321</v>
      </c>
      <c r="J60" s="173"/>
      <c r="K60" s="172">
        <v>1321</v>
      </c>
      <c r="L60" s="169"/>
      <c r="M60" s="151">
        <v>1321</v>
      </c>
      <c r="N60" s="169"/>
      <c r="O60" s="172">
        <v>1321</v>
      </c>
      <c r="Q60" s="100"/>
      <c r="R60" s="97"/>
      <c r="S60" s="83"/>
      <c r="V60" s="100"/>
    </row>
    <row r="61" spans="1:24" ht="25.5" customHeight="1" x14ac:dyDescent="0.7">
      <c r="C61" s="95" t="s">
        <v>27</v>
      </c>
      <c r="I61" s="174">
        <f>SUM(I55:I60)</f>
        <v>503499</v>
      </c>
      <c r="J61" s="173"/>
      <c r="K61" s="175">
        <f>SUM(K55:K60)</f>
        <v>89729</v>
      </c>
      <c r="L61" s="184"/>
      <c r="M61" s="174">
        <f>SUM(M55:M60)</f>
        <v>502113</v>
      </c>
      <c r="N61" s="184"/>
      <c r="O61" s="175">
        <f>SUM(O55:O60)</f>
        <v>88692</v>
      </c>
    </row>
    <row r="62" spans="1:24" ht="25.5" customHeight="1" x14ac:dyDescent="0.7">
      <c r="B62" s="95" t="s">
        <v>28</v>
      </c>
      <c r="I62" s="174">
        <f>+I61+I53</f>
        <v>1738541</v>
      </c>
      <c r="J62" s="173"/>
      <c r="K62" s="175">
        <f>+K61+K53</f>
        <v>1387415</v>
      </c>
      <c r="L62" s="184"/>
      <c r="M62" s="174">
        <f>+M61+M53</f>
        <v>1774972</v>
      </c>
      <c r="N62" s="184"/>
      <c r="O62" s="175">
        <f>+O61+O53</f>
        <v>1306898</v>
      </c>
    </row>
    <row r="63" spans="1:24" ht="25.5" customHeight="1" x14ac:dyDescent="0.7">
      <c r="B63" s="95"/>
      <c r="I63" s="177"/>
      <c r="J63" s="173"/>
      <c r="K63" s="178"/>
      <c r="L63" s="184"/>
      <c r="M63" s="177"/>
      <c r="N63" s="184"/>
      <c r="O63" s="178"/>
    </row>
    <row r="64" spans="1:24" ht="26.25" customHeight="1" x14ac:dyDescent="0.7">
      <c r="B64" s="95" t="s">
        <v>29</v>
      </c>
      <c r="J64" s="173"/>
      <c r="L64" s="169"/>
      <c r="N64" s="169"/>
    </row>
    <row r="65" spans="2:19" ht="24" customHeight="1" x14ac:dyDescent="0.7">
      <c r="C65" s="82" t="s">
        <v>30</v>
      </c>
      <c r="G65" s="99"/>
      <c r="H65" s="99"/>
      <c r="J65" s="169"/>
      <c r="L65" s="169"/>
      <c r="N65" s="169"/>
    </row>
    <row r="66" spans="2:19" ht="24" customHeight="1" x14ac:dyDescent="0.7">
      <c r="C66" s="82" t="s">
        <v>31</v>
      </c>
      <c r="J66" s="169"/>
      <c r="L66" s="169"/>
      <c r="N66" s="169"/>
    </row>
    <row r="67" spans="2:19" ht="24" customHeight="1" x14ac:dyDescent="0.7">
      <c r="D67" s="82" t="s">
        <v>32</v>
      </c>
      <c r="I67" s="185">
        <v>300000</v>
      </c>
      <c r="J67" s="169"/>
      <c r="K67" s="186">
        <v>300000</v>
      </c>
      <c r="L67" s="169"/>
      <c r="M67" s="185">
        <v>300000</v>
      </c>
      <c r="N67" s="169"/>
      <c r="O67" s="186">
        <v>300000</v>
      </c>
    </row>
    <row r="68" spans="2:19" ht="24" customHeight="1" x14ac:dyDescent="0.7">
      <c r="C68" s="82" t="s">
        <v>33</v>
      </c>
      <c r="I68" s="151"/>
      <c r="J68" s="169"/>
      <c r="K68" s="172"/>
      <c r="L68" s="173"/>
      <c r="M68" s="151"/>
      <c r="N68" s="173"/>
      <c r="O68" s="172"/>
    </row>
    <row r="69" spans="2:19" ht="24" customHeight="1" x14ac:dyDescent="0.7">
      <c r="D69" s="82" t="s">
        <v>32</v>
      </c>
      <c r="I69" s="151">
        <v>300000</v>
      </c>
      <c r="J69" s="173"/>
      <c r="K69" s="172">
        <v>300000</v>
      </c>
      <c r="L69" s="173"/>
      <c r="M69" s="151">
        <v>300000</v>
      </c>
      <c r="N69" s="173"/>
      <c r="O69" s="172">
        <v>300000</v>
      </c>
    </row>
    <row r="70" spans="2:19" ht="24" customHeight="1" x14ac:dyDescent="0.7">
      <c r="C70" s="82" t="s">
        <v>34</v>
      </c>
      <c r="I70" s="151">
        <v>1092894</v>
      </c>
      <c r="J70" s="173"/>
      <c r="K70" s="172">
        <v>1092894</v>
      </c>
      <c r="L70" s="173"/>
      <c r="M70" s="151">
        <v>1092894</v>
      </c>
      <c r="N70" s="173"/>
      <c r="O70" s="172">
        <v>1092894</v>
      </c>
    </row>
    <row r="71" spans="2:19" ht="21" customHeight="1" x14ac:dyDescent="0.7">
      <c r="C71" s="82" t="s">
        <v>35</v>
      </c>
      <c r="I71" s="151"/>
      <c r="J71" s="173"/>
      <c r="K71" s="172"/>
      <c r="L71" s="173"/>
      <c r="M71" s="151"/>
      <c r="N71" s="173"/>
      <c r="O71" s="172"/>
    </row>
    <row r="72" spans="2:19" ht="21" customHeight="1" x14ac:dyDescent="0.7">
      <c r="C72" s="82" t="s">
        <v>36</v>
      </c>
      <c r="J72" s="169"/>
      <c r="L72" s="173"/>
      <c r="M72" s="151"/>
      <c r="N72" s="173"/>
      <c r="O72" s="172"/>
    </row>
    <row r="73" spans="2:19" ht="21" customHeight="1" x14ac:dyDescent="0.7">
      <c r="B73" s="82" t="s">
        <v>37</v>
      </c>
      <c r="D73" s="82" t="s">
        <v>38</v>
      </c>
      <c r="I73" s="151">
        <v>30000</v>
      </c>
      <c r="J73" s="173"/>
      <c r="K73" s="151">
        <v>30000</v>
      </c>
      <c r="L73" s="173"/>
      <c r="M73" s="151">
        <v>30000</v>
      </c>
      <c r="N73" s="173"/>
      <c r="O73" s="172">
        <v>30000</v>
      </c>
    </row>
    <row r="74" spans="2:19" ht="26" customHeight="1" x14ac:dyDescent="0.7">
      <c r="D74" s="82" t="s">
        <v>131</v>
      </c>
      <c r="G74" s="92">
        <v>17</v>
      </c>
      <c r="I74" s="151">
        <v>21676</v>
      </c>
      <c r="J74" s="173"/>
      <c r="K74" s="151">
        <v>21676</v>
      </c>
      <c r="L74" s="173"/>
      <c r="M74" s="151">
        <v>21676</v>
      </c>
      <c r="N74" s="173"/>
      <c r="O74" s="172">
        <v>21676</v>
      </c>
    </row>
    <row r="75" spans="2:19" ht="24" customHeight="1" x14ac:dyDescent="0.7">
      <c r="C75" s="82" t="s">
        <v>39</v>
      </c>
      <c r="I75" s="151">
        <v>880970</v>
      </c>
      <c r="J75" s="173"/>
      <c r="K75" s="151">
        <v>772255</v>
      </c>
      <c r="L75" s="173"/>
      <c r="M75" s="151">
        <v>299748</v>
      </c>
      <c r="N75" s="173"/>
      <c r="O75" s="172">
        <v>390707</v>
      </c>
    </row>
    <row r="76" spans="2:19" ht="24" customHeight="1" x14ac:dyDescent="0.7">
      <c r="C76" s="82" t="s">
        <v>132</v>
      </c>
      <c r="I76" s="151">
        <v>-21676</v>
      </c>
      <c r="J76" s="173"/>
      <c r="K76" s="151">
        <v>-21676</v>
      </c>
      <c r="L76" s="173"/>
      <c r="M76" s="151">
        <v>-21676</v>
      </c>
      <c r="N76" s="173"/>
      <c r="O76" s="151">
        <v>-21676</v>
      </c>
      <c r="P76" s="83"/>
      <c r="Q76" s="83"/>
      <c r="R76" s="83"/>
      <c r="S76" s="83"/>
    </row>
    <row r="77" spans="2:19" ht="24" customHeight="1" x14ac:dyDescent="0.7">
      <c r="C77" s="82" t="s">
        <v>40</v>
      </c>
      <c r="I77" s="151">
        <v>-95458</v>
      </c>
      <c r="J77" s="173"/>
      <c r="K77" s="151">
        <v>-239668</v>
      </c>
      <c r="L77" s="173"/>
      <c r="M77" s="151">
        <v>257862</v>
      </c>
      <c r="N77" s="173"/>
      <c r="O77" s="172">
        <v>114014</v>
      </c>
      <c r="P77" s="83"/>
      <c r="Q77" s="83"/>
      <c r="R77" s="83"/>
      <c r="S77" s="83"/>
    </row>
    <row r="78" spans="2:19" s="95" customFormat="1" ht="24" customHeight="1" x14ac:dyDescent="0.7">
      <c r="C78" s="95" t="s">
        <v>101</v>
      </c>
      <c r="G78" s="110"/>
      <c r="H78" s="110"/>
      <c r="I78" s="187">
        <f>SUM(I69:I77)</f>
        <v>2208406</v>
      </c>
      <c r="J78" s="173"/>
      <c r="K78" s="188">
        <f>SUM(K69:K77)</f>
        <v>1955481</v>
      </c>
      <c r="L78" s="176"/>
      <c r="M78" s="187">
        <f>SUM(M69:M77)</f>
        <v>1980504</v>
      </c>
      <c r="N78" s="176"/>
      <c r="O78" s="188">
        <f>SUM(O69:O77)</f>
        <v>1927615</v>
      </c>
      <c r="P78" s="103"/>
      <c r="Q78" s="103"/>
      <c r="R78" s="103"/>
      <c r="S78" s="103"/>
    </row>
    <row r="79" spans="2:19" ht="24" customHeight="1" x14ac:dyDescent="0.7">
      <c r="C79" s="82" t="s">
        <v>41</v>
      </c>
      <c r="I79" s="151">
        <v>54307</v>
      </c>
      <c r="J79" s="173"/>
      <c r="K79" s="172">
        <v>9473</v>
      </c>
      <c r="L79" s="173"/>
      <c r="M79" s="151">
        <v>0</v>
      </c>
      <c r="N79" s="173"/>
      <c r="O79" s="172">
        <v>0</v>
      </c>
      <c r="P79" s="83"/>
      <c r="Q79" s="83"/>
      <c r="R79" s="83"/>
      <c r="S79" s="83"/>
    </row>
    <row r="80" spans="2:19" ht="25.5" customHeight="1" x14ac:dyDescent="0.7">
      <c r="C80" s="95" t="s">
        <v>42</v>
      </c>
      <c r="I80" s="174">
        <f>SUM(I78:I79)</f>
        <v>2262713</v>
      </c>
      <c r="J80" s="173"/>
      <c r="K80" s="175">
        <f>SUM(K78:K79)</f>
        <v>1964954</v>
      </c>
      <c r="L80" s="184"/>
      <c r="M80" s="174">
        <f>SUM(M78:M79)</f>
        <v>1980504</v>
      </c>
      <c r="N80" s="184"/>
      <c r="O80" s="175">
        <f>SUM(O78:O79)</f>
        <v>1927615</v>
      </c>
    </row>
    <row r="81" spans="2:15" ht="25.5" customHeight="1" thickBot="1" x14ac:dyDescent="0.75">
      <c r="B81" s="95" t="s">
        <v>43</v>
      </c>
      <c r="I81" s="180">
        <f>+I80+I62</f>
        <v>4001254</v>
      </c>
      <c r="J81" s="173"/>
      <c r="K81" s="181">
        <f>+K80+K62</f>
        <v>3352369</v>
      </c>
      <c r="L81" s="176"/>
      <c r="M81" s="180">
        <f>+M80+M62</f>
        <v>3755476</v>
      </c>
      <c r="N81" s="176"/>
      <c r="O81" s="181">
        <f>+O80+O62</f>
        <v>3234513</v>
      </c>
    </row>
    <row r="82" spans="2:15" ht="27" customHeight="1" thickTop="1" x14ac:dyDescent="0.7">
      <c r="J82" s="189"/>
    </row>
    <row r="83" spans="2:15" ht="27" customHeight="1" x14ac:dyDescent="0.7">
      <c r="J83" s="169"/>
      <c r="L83" s="169"/>
    </row>
    <row r="84" spans="2:15" x14ac:dyDescent="0.7">
      <c r="J84" s="169"/>
      <c r="L84" s="169"/>
    </row>
    <row r="85" spans="2:15" ht="30.75" customHeight="1" x14ac:dyDescent="0.7">
      <c r="J85" s="169"/>
      <c r="L85" s="169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3" firstPageNumber="3" fitToHeight="2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2" manualBreakCount="2">
    <brk id="43" max="14" man="1"/>
    <brk id="6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AA530-D737-48D2-8341-A40D24934128}">
  <sheetPr>
    <tabColor theme="7" tint="0.59999389629810485"/>
  </sheetPr>
  <dimension ref="A1:N85"/>
  <sheetViews>
    <sheetView view="pageBreakPreview" topLeftCell="A19" zoomScale="58" zoomScaleNormal="100" zoomScaleSheetLayoutView="58" workbookViewId="0">
      <selection activeCell="E21" sqref="E21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50" customWidth="1"/>
    <col min="6" max="6" width="1.36328125" style="37" customWidth="1"/>
    <col min="7" max="7" width="15.08984375" style="7" customWidth="1"/>
    <col min="8" max="8" width="1.08984375" style="37" customWidth="1"/>
    <col min="9" max="9" width="15.08984375" style="195" customWidth="1"/>
    <col min="10" max="10" width="1.54296875" style="37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7" customFormat="1" ht="28.5" customHeight="1" x14ac:dyDescent="0.7">
      <c r="A1" s="201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4" s="17" customFormat="1" x14ac:dyDescent="0.7">
      <c r="A2" s="202" t="s">
        <v>44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</row>
    <row r="3" spans="1:14" s="17" customFormat="1" x14ac:dyDescent="0.7">
      <c r="A3" s="203" t="s">
        <v>183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4" s="17" customFormat="1" x14ac:dyDescent="0.7">
      <c r="A4" s="64"/>
      <c r="B4" s="64"/>
      <c r="C4" s="64"/>
      <c r="D4" s="64"/>
      <c r="E4" s="190"/>
      <c r="F4" s="53"/>
      <c r="G4" s="52"/>
      <c r="H4" s="53"/>
      <c r="I4" s="54"/>
      <c r="J4" s="53"/>
      <c r="K4" s="54" t="s">
        <v>5</v>
      </c>
    </row>
    <row r="5" spans="1:14" s="17" customFormat="1" x14ac:dyDescent="0.7">
      <c r="A5" s="64"/>
      <c r="B5" s="64"/>
      <c r="C5" s="64"/>
      <c r="D5" s="64"/>
      <c r="E5" s="190"/>
      <c r="F5" s="53"/>
      <c r="G5" s="52"/>
      <c r="H5" s="53"/>
      <c r="I5" s="54"/>
      <c r="J5" s="53"/>
      <c r="K5" s="54" t="s">
        <v>7</v>
      </c>
    </row>
    <row r="6" spans="1:14" s="17" customFormat="1" x14ac:dyDescent="0.7">
      <c r="A6" s="64"/>
      <c r="B6" s="64"/>
      <c r="C6" s="64"/>
      <c r="D6" s="64"/>
      <c r="E6" s="190"/>
      <c r="F6" s="53"/>
      <c r="G6" s="52"/>
      <c r="H6" s="53"/>
      <c r="I6" s="54"/>
      <c r="J6" s="53"/>
      <c r="K6" s="54" t="s">
        <v>111</v>
      </c>
    </row>
    <row r="7" spans="1:14" s="17" customFormat="1" x14ac:dyDescent="0.7">
      <c r="A7" s="50"/>
      <c r="B7" s="50"/>
      <c r="C7" s="50"/>
      <c r="D7" s="50"/>
      <c r="E7" s="204" t="s">
        <v>2</v>
      </c>
      <c r="F7" s="204"/>
      <c r="G7" s="204"/>
      <c r="H7" s="65"/>
      <c r="I7" s="205" t="s">
        <v>3</v>
      </c>
      <c r="J7" s="205"/>
      <c r="K7" s="205"/>
    </row>
    <row r="8" spans="1:14" x14ac:dyDescent="0.7">
      <c r="A8" s="38"/>
      <c r="B8" s="38"/>
      <c r="C8" s="38"/>
      <c r="D8" s="33" t="s">
        <v>4</v>
      </c>
      <c r="E8" s="55" t="s">
        <v>182</v>
      </c>
      <c r="F8" s="56"/>
      <c r="G8" s="55" t="s">
        <v>184</v>
      </c>
      <c r="H8" s="56"/>
      <c r="I8" s="55" t="s">
        <v>182</v>
      </c>
      <c r="J8" s="56"/>
      <c r="K8" s="55" t="s">
        <v>184</v>
      </c>
    </row>
    <row r="9" spans="1:14" ht="6" customHeight="1" x14ac:dyDescent="0.7">
      <c r="C9" s="17"/>
      <c r="E9" s="57"/>
      <c r="F9" s="58"/>
      <c r="G9" s="27"/>
      <c r="H9" s="58"/>
      <c r="I9" s="57"/>
      <c r="J9" s="58"/>
      <c r="K9" s="57"/>
    </row>
    <row r="10" spans="1:14" x14ac:dyDescent="0.7">
      <c r="A10" s="39" t="s">
        <v>45</v>
      </c>
      <c r="C10" s="17"/>
      <c r="E10" s="57"/>
      <c r="F10" s="58"/>
      <c r="G10" s="27"/>
      <c r="H10" s="58"/>
      <c r="I10" s="57"/>
      <c r="J10" s="58"/>
      <c r="K10" s="57"/>
    </row>
    <row r="11" spans="1:14" x14ac:dyDescent="0.7">
      <c r="B11" s="2" t="s">
        <v>46</v>
      </c>
      <c r="E11" s="147">
        <v>590567</v>
      </c>
      <c r="F11" s="3"/>
      <c r="G11" s="40">
        <v>1143407</v>
      </c>
      <c r="H11" s="3"/>
      <c r="I11" s="147">
        <v>545685</v>
      </c>
      <c r="J11" s="3"/>
      <c r="K11" s="40">
        <v>898277</v>
      </c>
      <c r="M11" s="35"/>
      <c r="N11" s="35"/>
    </row>
    <row r="12" spans="1:14" x14ac:dyDescent="0.7">
      <c r="B12" s="2" t="s">
        <v>157</v>
      </c>
      <c r="E12" s="147">
        <v>3125</v>
      </c>
      <c r="F12" s="3"/>
      <c r="G12" s="40">
        <v>0</v>
      </c>
      <c r="H12" s="3"/>
      <c r="I12" s="147">
        <v>82757</v>
      </c>
      <c r="J12" s="3"/>
      <c r="K12" s="40">
        <v>0</v>
      </c>
      <c r="L12" s="35"/>
      <c r="M12" s="40"/>
      <c r="N12" s="35"/>
    </row>
    <row r="13" spans="1:14" x14ac:dyDescent="0.7">
      <c r="B13" s="1" t="s">
        <v>47</v>
      </c>
      <c r="E13" s="148">
        <v>4428</v>
      </c>
      <c r="F13" s="3"/>
      <c r="G13" s="8">
        <v>6698</v>
      </c>
      <c r="H13" s="3"/>
      <c r="I13" s="148">
        <v>3870</v>
      </c>
      <c r="J13" s="3"/>
      <c r="K13" s="8">
        <v>7594</v>
      </c>
      <c r="M13" s="8"/>
      <c r="N13" s="35"/>
    </row>
    <row r="14" spans="1:14" s="39" customFormat="1" x14ac:dyDescent="0.7">
      <c r="B14" s="39" t="s">
        <v>48</v>
      </c>
      <c r="D14" s="41"/>
      <c r="E14" s="74">
        <f>SUM(E11:E13)</f>
        <v>598120</v>
      </c>
      <c r="F14" s="3"/>
      <c r="G14" s="74">
        <f>SUM(G11:G13)</f>
        <v>1150105</v>
      </c>
      <c r="H14" s="3"/>
      <c r="I14" s="74">
        <f>SUM(I11:I13)</f>
        <v>632312</v>
      </c>
      <c r="J14" s="3"/>
      <c r="K14" s="74">
        <f>SUM(K11:K13)</f>
        <v>905871</v>
      </c>
    </row>
    <row r="15" spans="1:14" s="39" customFormat="1" x14ac:dyDescent="0.7">
      <c r="A15" s="39" t="s">
        <v>49</v>
      </c>
      <c r="D15" s="41"/>
      <c r="E15" s="75"/>
      <c r="F15" s="69"/>
      <c r="G15" s="75"/>
      <c r="H15" s="69"/>
      <c r="I15" s="75"/>
      <c r="J15" s="69"/>
      <c r="K15" s="75"/>
    </row>
    <row r="16" spans="1:14" x14ac:dyDescent="0.7">
      <c r="B16" s="2" t="s">
        <v>50</v>
      </c>
      <c r="E16" s="147">
        <v>418822</v>
      </c>
      <c r="F16" s="3"/>
      <c r="G16" s="40">
        <v>486875</v>
      </c>
      <c r="H16" s="3"/>
      <c r="I16" s="147">
        <v>395000</v>
      </c>
      <c r="J16" s="3"/>
      <c r="K16" s="40">
        <v>403957</v>
      </c>
      <c r="M16" s="48"/>
      <c r="N16" s="35"/>
    </row>
    <row r="17" spans="1:14" x14ac:dyDescent="0.7">
      <c r="B17" s="1" t="s">
        <v>51</v>
      </c>
      <c r="E17" s="148">
        <v>48248</v>
      </c>
      <c r="F17" s="66"/>
      <c r="G17" s="8">
        <v>54481</v>
      </c>
      <c r="H17" s="66"/>
      <c r="I17" s="148">
        <v>37696</v>
      </c>
      <c r="J17" s="66"/>
      <c r="K17" s="8">
        <v>42710</v>
      </c>
      <c r="M17" s="42"/>
      <c r="N17" s="35"/>
    </row>
    <row r="18" spans="1:14" x14ac:dyDescent="0.7">
      <c r="B18" s="2" t="s">
        <v>52</v>
      </c>
      <c r="D18" s="5"/>
      <c r="E18" s="149">
        <v>6869</v>
      </c>
      <c r="F18" s="66"/>
      <c r="G18" s="73">
        <v>778</v>
      </c>
      <c r="H18" s="66"/>
      <c r="I18" s="149">
        <v>7080</v>
      </c>
      <c r="J18" s="66"/>
      <c r="K18" s="73">
        <v>768</v>
      </c>
      <c r="M18" s="48"/>
      <c r="N18" s="35"/>
    </row>
    <row r="19" spans="1:14" s="39" customFormat="1" x14ac:dyDescent="0.7">
      <c r="A19" s="10"/>
      <c r="B19" s="39" t="s">
        <v>53</v>
      </c>
      <c r="D19" s="43"/>
      <c r="E19" s="74">
        <f>SUM(E16:E18)</f>
        <v>473939</v>
      </c>
      <c r="F19" s="69"/>
      <c r="G19" s="74">
        <f>SUM(G16:G18)</f>
        <v>542134</v>
      </c>
      <c r="H19" s="69"/>
      <c r="I19" s="74">
        <f>SUM(I16:I18)</f>
        <v>439776</v>
      </c>
      <c r="J19" s="69"/>
      <c r="K19" s="74">
        <f>SUM(K16:K18)</f>
        <v>447435</v>
      </c>
    </row>
    <row r="20" spans="1:14" ht="24.75" customHeight="1" x14ac:dyDescent="0.7">
      <c r="A20" s="39" t="s">
        <v>54</v>
      </c>
      <c r="B20" s="17"/>
      <c r="E20" s="75">
        <f>+E14-E19</f>
        <v>124181</v>
      </c>
      <c r="F20" s="68"/>
      <c r="G20" s="6">
        <f>+G14-G19</f>
        <v>607971</v>
      </c>
      <c r="H20" s="68"/>
      <c r="I20" s="75">
        <f>+I14-I19</f>
        <v>192536</v>
      </c>
      <c r="J20" s="68"/>
      <c r="K20" s="6">
        <f>+K14-K19</f>
        <v>458436</v>
      </c>
    </row>
    <row r="21" spans="1:14" ht="24.75" customHeight="1" x14ac:dyDescent="0.7">
      <c r="A21" s="2" t="s">
        <v>152</v>
      </c>
      <c r="B21" s="17"/>
      <c r="D21" s="5">
        <v>19</v>
      </c>
      <c r="E21" s="148">
        <v>-23416</v>
      </c>
      <c r="F21" s="68"/>
      <c r="G21" s="8">
        <v>-121653</v>
      </c>
      <c r="H21" s="68"/>
      <c r="I21" s="148">
        <v>-21100</v>
      </c>
      <c r="J21" s="68"/>
      <c r="K21" s="8">
        <v>-91510</v>
      </c>
      <c r="L21" s="35"/>
      <c r="M21" s="35"/>
      <c r="N21" s="35"/>
    </row>
    <row r="22" spans="1:14" ht="24.75" customHeight="1" x14ac:dyDescent="0.7">
      <c r="A22" s="11" t="s">
        <v>112</v>
      </c>
      <c r="B22" s="17"/>
      <c r="E22" s="74">
        <f>SUM(E20:E21)</f>
        <v>100765</v>
      </c>
      <c r="F22" s="68"/>
      <c r="G22" s="198">
        <f>SUM(G20:G21)</f>
        <v>486318</v>
      </c>
      <c r="H22" s="68"/>
      <c r="I22" s="74">
        <f>SUM(I20:I21)</f>
        <v>171436</v>
      </c>
      <c r="J22" s="68"/>
      <c r="K22" s="198">
        <f>SUM(K20:K21)</f>
        <v>366926</v>
      </c>
      <c r="M22" s="35"/>
    </row>
    <row r="23" spans="1:14" x14ac:dyDescent="0.7">
      <c r="A23" s="10" t="s">
        <v>141</v>
      </c>
      <c r="B23" s="17"/>
      <c r="D23" s="44"/>
      <c r="E23" s="75"/>
      <c r="F23" s="69"/>
      <c r="G23" s="75"/>
      <c r="H23" s="69"/>
      <c r="I23" s="75"/>
      <c r="J23" s="69"/>
      <c r="K23" s="75"/>
    </row>
    <row r="24" spans="1:14" x14ac:dyDescent="0.7">
      <c r="B24" s="10" t="s">
        <v>55</v>
      </c>
      <c r="D24" s="44"/>
      <c r="E24" s="148"/>
      <c r="F24" s="68"/>
      <c r="G24" s="6"/>
      <c r="H24" s="68"/>
      <c r="I24" s="148"/>
      <c r="J24" s="68"/>
      <c r="K24" s="8"/>
    </row>
    <row r="25" spans="1:14" x14ac:dyDescent="0.7">
      <c r="B25" s="10"/>
      <c r="C25" s="1" t="s">
        <v>137</v>
      </c>
      <c r="D25" s="44"/>
      <c r="E25" s="148"/>
      <c r="F25" s="68"/>
      <c r="G25" s="6"/>
      <c r="H25" s="68"/>
      <c r="I25" s="148"/>
      <c r="J25" s="68"/>
      <c r="K25" s="8"/>
    </row>
    <row r="26" spans="1:14" x14ac:dyDescent="0.7">
      <c r="B26" s="10"/>
      <c r="C26" s="1" t="s">
        <v>155</v>
      </c>
      <c r="D26" s="44"/>
      <c r="E26" s="149">
        <v>38398</v>
      </c>
      <c r="F26" s="66"/>
      <c r="G26" s="73">
        <v>181</v>
      </c>
      <c r="H26" s="66"/>
      <c r="I26" s="149">
        <v>38398</v>
      </c>
      <c r="J26" s="66"/>
      <c r="K26" s="73">
        <v>181</v>
      </c>
    </row>
    <row r="27" spans="1:14" hidden="1" x14ac:dyDescent="0.7">
      <c r="A27" s="10"/>
      <c r="C27" s="51" t="s">
        <v>161</v>
      </c>
      <c r="D27" s="44"/>
      <c r="E27" s="148"/>
      <c r="F27" s="66"/>
      <c r="G27" s="8"/>
      <c r="H27" s="66"/>
      <c r="I27" s="148"/>
      <c r="J27" s="66"/>
      <c r="K27" s="8"/>
    </row>
    <row r="28" spans="1:14" hidden="1" x14ac:dyDescent="0.7">
      <c r="A28" s="10"/>
      <c r="C28" s="51" t="s">
        <v>100</v>
      </c>
      <c r="D28" s="5"/>
      <c r="E28" s="149">
        <v>0</v>
      </c>
      <c r="F28" s="66"/>
      <c r="G28" s="73">
        <v>0</v>
      </c>
      <c r="H28" s="66"/>
      <c r="I28" s="149">
        <v>0</v>
      </c>
      <c r="J28" s="66"/>
      <c r="K28" s="73">
        <v>0</v>
      </c>
      <c r="M28" s="35"/>
    </row>
    <row r="29" spans="1:14" x14ac:dyDescent="0.7">
      <c r="A29" s="10"/>
      <c r="B29" s="12" t="s">
        <v>56</v>
      </c>
      <c r="D29" s="44"/>
      <c r="E29" s="148"/>
      <c r="F29" s="66"/>
      <c r="G29" s="8"/>
      <c r="H29" s="66"/>
      <c r="I29" s="148"/>
      <c r="J29" s="66"/>
      <c r="K29" s="8"/>
      <c r="M29" s="35"/>
    </row>
    <row r="30" spans="1:14" x14ac:dyDescent="0.7">
      <c r="A30" s="10"/>
      <c r="B30" s="12" t="s">
        <v>109</v>
      </c>
      <c r="D30" s="44"/>
      <c r="E30" s="76">
        <f>SUM(E26:E28)</f>
        <v>38398</v>
      </c>
      <c r="F30" s="69"/>
      <c r="G30" s="76">
        <f>SUM(G26:G28)</f>
        <v>181</v>
      </c>
      <c r="H30" s="69"/>
      <c r="I30" s="76">
        <f>SUM(I26:I28)</f>
        <v>38398</v>
      </c>
      <c r="J30" s="69"/>
      <c r="K30" s="76">
        <f>SUM(K26:K28)</f>
        <v>181</v>
      </c>
      <c r="M30" s="35"/>
    </row>
    <row r="31" spans="1:14" s="39" customFormat="1" x14ac:dyDescent="0.7">
      <c r="A31" s="10" t="s">
        <v>156</v>
      </c>
      <c r="B31" s="12"/>
      <c r="D31" s="45"/>
      <c r="E31" s="75">
        <f>+E30</f>
        <v>38398</v>
      </c>
      <c r="F31" s="69"/>
      <c r="G31" s="75">
        <f>+G30</f>
        <v>181</v>
      </c>
      <c r="H31" s="69"/>
      <c r="I31" s="75">
        <f>+I30</f>
        <v>38398</v>
      </c>
      <c r="J31" s="69"/>
      <c r="K31" s="75">
        <f>+K30</f>
        <v>181</v>
      </c>
    </row>
    <row r="32" spans="1:14" ht="23.5" thickBot="1" x14ac:dyDescent="0.75">
      <c r="A32" s="10" t="s">
        <v>140</v>
      </c>
      <c r="E32" s="77">
        <f>+E22+E31</f>
        <v>139163</v>
      </c>
      <c r="F32" s="69"/>
      <c r="G32" s="77">
        <f>+G22+G31</f>
        <v>486499</v>
      </c>
      <c r="H32" s="69"/>
      <c r="I32" s="77">
        <f>+I22+I31</f>
        <v>209834</v>
      </c>
      <c r="J32" s="69"/>
      <c r="K32" s="77">
        <f>+K22+K31</f>
        <v>367107</v>
      </c>
    </row>
    <row r="33" spans="1:13" ht="23.5" thickTop="1" x14ac:dyDescent="0.7">
      <c r="A33" s="17"/>
      <c r="E33" s="75"/>
      <c r="F33" s="3"/>
      <c r="H33" s="3"/>
      <c r="I33" s="75"/>
      <c r="J33" s="3"/>
      <c r="K33" s="75"/>
    </row>
    <row r="34" spans="1:13" x14ac:dyDescent="0.7">
      <c r="A34" s="13" t="s">
        <v>158</v>
      </c>
      <c r="B34" s="14"/>
      <c r="C34" s="14"/>
      <c r="E34" s="75"/>
      <c r="F34" s="3"/>
      <c r="H34" s="3"/>
      <c r="I34" s="75"/>
      <c r="J34" s="3"/>
      <c r="K34" s="75"/>
    </row>
    <row r="35" spans="1:13" x14ac:dyDescent="0.7">
      <c r="A35" s="15"/>
      <c r="B35" s="14" t="s">
        <v>95</v>
      </c>
      <c r="C35" s="16"/>
      <c r="E35" s="148">
        <v>100607</v>
      </c>
      <c r="F35" s="3"/>
      <c r="G35" s="78">
        <v>484283</v>
      </c>
      <c r="H35" s="3"/>
      <c r="I35" s="75"/>
      <c r="J35" s="3"/>
      <c r="K35" s="75"/>
    </row>
    <row r="36" spans="1:13" x14ac:dyDescent="0.7">
      <c r="A36" s="15"/>
      <c r="B36" s="14" t="s">
        <v>57</v>
      </c>
      <c r="C36" s="14"/>
      <c r="E36" s="148">
        <v>158</v>
      </c>
      <c r="F36" s="3"/>
      <c r="G36" s="78">
        <v>2035</v>
      </c>
      <c r="H36" s="3"/>
      <c r="I36" s="75"/>
      <c r="J36" s="3"/>
      <c r="K36" s="75"/>
    </row>
    <row r="37" spans="1:13" s="17" customFormat="1" ht="23.5" thickBot="1" x14ac:dyDescent="0.75">
      <c r="A37" s="12"/>
      <c r="B37" s="16"/>
      <c r="C37" s="16" t="s">
        <v>58</v>
      </c>
      <c r="D37" s="18"/>
      <c r="E37" s="77">
        <f>+E22</f>
        <v>100765</v>
      </c>
      <c r="F37" s="42"/>
      <c r="G37" s="77">
        <f>+G22</f>
        <v>486318</v>
      </c>
      <c r="H37" s="42"/>
      <c r="I37" s="75"/>
      <c r="J37" s="36"/>
      <c r="K37" s="75"/>
    </row>
    <row r="38" spans="1:13" ht="23.5" thickTop="1" x14ac:dyDescent="0.7">
      <c r="A38" s="13"/>
      <c r="B38" s="14"/>
      <c r="C38" s="14"/>
      <c r="D38" s="14"/>
      <c r="E38" s="75"/>
      <c r="F38" s="3"/>
      <c r="H38" s="3"/>
      <c r="I38" s="75"/>
      <c r="J38" s="3"/>
      <c r="K38" s="75"/>
    </row>
    <row r="39" spans="1:13" x14ac:dyDescent="0.7">
      <c r="A39" s="13" t="s">
        <v>153</v>
      </c>
      <c r="B39" s="14"/>
      <c r="C39" s="14"/>
      <c r="E39" s="75"/>
      <c r="F39" s="3"/>
      <c r="H39" s="3"/>
      <c r="I39" s="75"/>
      <c r="J39" s="3"/>
      <c r="K39" s="75"/>
      <c r="M39" s="35"/>
    </row>
    <row r="40" spans="1:13" x14ac:dyDescent="0.7">
      <c r="A40" s="15"/>
      <c r="B40" s="14" t="s">
        <v>95</v>
      </c>
      <c r="C40" s="16"/>
      <c r="E40" s="148">
        <v>139005</v>
      </c>
      <c r="F40" s="3"/>
      <c r="G40" s="78">
        <v>484464</v>
      </c>
      <c r="H40" s="3"/>
      <c r="I40" s="75"/>
      <c r="J40" s="3"/>
      <c r="K40" s="75"/>
    </row>
    <row r="41" spans="1:13" x14ac:dyDescent="0.7">
      <c r="A41" s="15"/>
      <c r="B41" s="14" t="s">
        <v>57</v>
      </c>
      <c r="C41" s="14"/>
      <c r="E41" s="148">
        <v>158</v>
      </c>
      <c r="F41" s="3"/>
      <c r="G41" s="78">
        <v>2035</v>
      </c>
      <c r="H41" s="3"/>
      <c r="I41" s="75"/>
      <c r="J41" s="3"/>
      <c r="K41" s="75"/>
    </row>
    <row r="42" spans="1:13" s="17" customFormat="1" ht="23.5" thickBot="1" x14ac:dyDescent="0.75">
      <c r="A42" s="12"/>
      <c r="B42" s="16"/>
      <c r="C42" s="16" t="s">
        <v>58</v>
      </c>
      <c r="D42" s="18"/>
      <c r="E42" s="77">
        <f>+E32</f>
        <v>139163</v>
      </c>
      <c r="F42" s="42"/>
      <c r="G42" s="77">
        <f>+G32</f>
        <v>486499</v>
      </c>
      <c r="H42" s="42"/>
      <c r="I42" s="75"/>
      <c r="J42" s="36"/>
      <c r="K42" s="75"/>
    </row>
    <row r="43" spans="1:13" ht="23.5" thickTop="1" x14ac:dyDescent="0.7">
      <c r="A43" s="12"/>
      <c r="B43" s="14"/>
      <c r="C43" s="14"/>
      <c r="E43" s="75"/>
      <c r="F43" s="42"/>
      <c r="G43" s="79"/>
      <c r="H43" s="42"/>
      <c r="I43" s="75"/>
      <c r="J43" s="3"/>
      <c r="K43" s="75"/>
    </row>
    <row r="44" spans="1:13" x14ac:dyDescent="0.7">
      <c r="A44" s="1" t="s">
        <v>123</v>
      </c>
      <c r="D44" s="5"/>
      <c r="E44" s="196">
        <v>0.34</v>
      </c>
      <c r="F44" s="3"/>
      <c r="G44" s="3">
        <v>1.61</v>
      </c>
      <c r="H44" s="3"/>
      <c r="I44" s="196">
        <v>0.56999999999999995</v>
      </c>
      <c r="J44" s="3"/>
      <c r="K44" s="3">
        <v>1.22</v>
      </c>
    </row>
    <row r="45" spans="1:13" x14ac:dyDescent="0.7">
      <c r="F45" s="35"/>
      <c r="H45" s="35"/>
      <c r="J45" s="35"/>
    </row>
    <row r="46" spans="1:13" x14ac:dyDescent="0.7">
      <c r="F46" s="35"/>
      <c r="H46" s="35"/>
      <c r="J46" s="35"/>
    </row>
    <row r="47" spans="1:13" x14ac:dyDescent="0.7">
      <c r="F47" s="35"/>
      <c r="H47" s="35"/>
      <c r="J47" s="35"/>
    </row>
    <row r="48" spans="1:13" x14ac:dyDescent="0.7">
      <c r="F48" s="35"/>
      <c r="H48" s="35"/>
      <c r="J48" s="35"/>
    </row>
    <row r="49" spans="1:10" x14ac:dyDescent="0.7">
      <c r="F49" s="35"/>
      <c r="H49" s="35"/>
      <c r="J49" s="35"/>
    </row>
    <row r="50" spans="1:10" x14ac:dyDescent="0.7">
      <c r="F50" s="35"/>
      <c r="H50" s="35"/>
      <c r="J50" s="35"/>
    </row>
    <row r="51" spans="1:10" x14ac:dyDescent="0.7">
      <c r="F51" s="35"/>
      <c r="H51" s="35"/>
      <c r="J51" s="35"/>
    </row>
    <row r="52" spans="1:10" x14ac:dyDescent="0.7">
      <c r="F52" s="35"/>
      <c r="H52" s="35"/>
      <c r="J52" s="35"/>
    </row>
    <row r="53" spans="1:10" ht="44.25" customHeight="1" x14ac:dyDescent="0.7">
      <c r="D53" s="46"/>
      <c r="F53" s="35"/>
      <c r="H53" s="35"/>
      <c r="J53" s="35"/>
    </row>
    <row r="54" spans="1:10" ht="27" customHeight="1" x14ac:dyDescent="0.7">
      <c r="B54" s="2"/>
      <c r="C54" s="2"/>
      <c r="D54" s="2"/>
      <c r="F54" s="35"/>
      <c r="H54" s="35"/>
      <c r="J54" s="35"/>
    </row>
    <row r="55" spans="1:10" ht="27" customHeight="1" x14ac:dyDescent="0.7">
      <c r="B55" s="2"/>
      <c r="C55" s="2"/>
      <c r="D55" s="2"/>
      <c r="F55" s="35"/>
      <c r="H55" s="35"/>
      <c r="J55" s="35"/>
    </row>
    <row r="56" spans="1:10" x14ac:dyDescent="0.7">
      <c r="A56" s="2"/>
      <c r="B56" s="2"/>
      <c r="C56" s="2"/>
      <c r="D56" s="2"/>
      <c r="F56" s="35"/>
      <c r="H56" s="35"/>
      <c r="J56" s="35"/>
    </row>
    <row r="57" spans="1:10" x14ac:dyDescent="0.7">
      <c r="A57" s="2"/>
      <c r="B57" s="2"/>
      <c r="C57" s="2"/>
      <c r="D57" s="2"/>
      <c r="F57" s="35"/>
      <c r="H57" s="35"/>
      <c r="J57" s="35"/>
    </row>
    <row r="58" spans="1:10" x14ac:dyDescent="0.7">
      <c r="A58" s="2"/>
      <c r="B58" s="2"/>
      <c r="C58" s="2"/>
      <c r="D58" s="2"/>
      <c r="F58" s="35"/>
      <c r="H58" s="35"/>
      <c r="J58" s="35"/>
    </row>
    <row r="59" spans="1:10" x14ac:dyDescent="0.7">
      <c r="A59" s="2"/>
      <c r="B59" s="2"/>
      <c r="C59" s="2"/>
      <c r="D59" s="2"/>
      <c r="F59" s="35"/>
      <c r="H59" s="35"/>
      <c r="J59" s="35"/>
    </row>
    <row r="60" spans="1:10" x14ac:dyDescent="0.7">
      <c r="A60" s="2"/>
      <c r="B60" s="2"/>
      <c r="C60" s="2"/>
      <c r="D60" s="2"/>
      <c r="F60" s="35"/>
      <c r="H60" s="35"/>
      <c r="J60" s="35"/>
    </row>
    <row r="61" spans="1:10" x14ac:dyDescent="0.7">
      <c r="A61" s="2"/>
      <c r="B61" s="2"/>
      <c r="C61" s="2"/>
      <c r="D61" s="2"/>
      <c r="F61" s="35"/>
      <c r="H61" s="35"/>
      <c r="J61" s="35"/>
    </row>
    <row r="62" spans="1:10" x14ac:dyDescent="0.7">
      <c r="A62" s="2"/>
      <c r="B62" s="2"/>
      <c r="C62" s="2"/>
      <c r="D62" s="2"/>
      <c r="F62" s="35"/>
      <c r="H62" s="35"/>
      <c r="J62" s="35"/>
    </row>
    <row r="63" spans="1:10" x14ac:dyDescent="0.7">
      <c r="A63" s="47"/>
      <c r="B63" s="47"/>
      <c r="C63" s="47"/>
      <c r="D63" s="47"/>
      <c r="F63" s="35"/>
      <c r="H63" s="35"/>
      <c r="J63" s="35"/>
    </row>
    <row r="64" spans="1:10" x14ac:dyDescent="0.7">
      <c r="A64" s="47"/>
      <c r="B64" s="47"/>
      <c r="C64" s="47"/>
      <c r="D64" s="47"/>
      <c r="F64" s="35"/>
      <c r="H64" s="35"/>
      <c r="J64" s="35"/>
    </row>
    <row r="65" spans="1:11" x14ac:dyDescent="0.7">
      <c r="A65" s="47"/>
      <c r="B65" s="47"/>
      <c r="C65" s="47"/>
      <c r="D65" s="47"/>
      <c r="F65" s="35"/>
      <c r="H65" s="35"/>
      <c r="J65" s="35"/>
    </row>
    <row r="66" spans="1:11" x14ac:dyDescent="0.7">
      <c r="A66" s="47"/>
      <c r="B66" s="47"/>
      <c r="C66" s="47"/>
      <c r="D66" s="47"/>
      <c r="F66" s="35"/>
      <c r="H66" s="35"/>
      <c r="J66" s="35"/>
    </row>
    <row r="67" spans="1:11" x14ac:dyDescent="0.7">
      <c r="A67" s="47"/>
      <c r="B67" s="47"/>
      <c r="C67" s="47"/>
      <c r="D67" s="47"/>
      <c r="F67" s="35"/>
      <c r="H67" s="35"/>
      <c r="J67" s="35"/>
    </row>
    <row r="68" spans="1:11" x14ac:dyDescent="0.7">
      <c r="A68" s="47"/>
      <c r="B68" s="47"/>
      <c r="C68" s="47"/>
      <c r="D68" s="47"/>
      <c r="F68" s="35"/>
      <c r="H68" s="35"/>
      <c r="J68" s="35"/>
    </row>
    <row r="69" spans="1:11" x14ac:dyDescent="0.7">
      <c r="A69" s="47"/>
      <c r="B69" s="47"/>
      <c r="C69" s="47"/>
      <c r="D69" s="47"/>
      <c r="F69" s="35"/>
      <c r="H69" s="35"/>
      <c r="J69" s="35"/>
    </row>
    <row r="70" spans="1:11" x14ac:dyDescent="0.7">
      <c r="A70" s="47"/>
      <c r="B70" s="47"/>
      <c r="C70" s="47"/>
      <c r="D70" s="47"/>
      <c r="F70" s="35"/>
      <c r="H70" s="35"/>
      <c r="J70" s="35"/>
    </row>
    <row r="71" spans="1:11" x14ac:dyDescent="0.7">
      <c r="A71" s="47"/>
      <c r="B71" s="47"/>
      <c r="C71" s="47"/>
      <c r="D71" s="47"/>
      <c r="F71" s="35"/>
      <c r="H71" s="35"/>
      <c r="J71" s="35"/>
    </row>
    <row r="72" spans="1:11" x14ac:dyDescent="0.7">
      <c r="A72" s="47"/>
      <c r="B72" s="47"/>
      <c r="C72" s="47"/>
      <c r="D72" s="47"/>
      <c r="F72" s="35"/>
      <c r="H72" s="35"/>
      <c r="J72" s="35"/>
    </row>
    <row r="73" spans="1:11" x14ac:dyDescent="0.7">
      <c r="A73" s="47"/>
      <c r="B73" s="47"/>
      <c r="C73" s="47"/>
      <c r="D73" s="47"/>
      <c r="F73" s="35"/>
      <c r="H73" s="35"/>
      <c r="J73" s="35"/>
    </row>
    <row r="74" spans="1:11" x14ac:dyDescent="0.7">
      <c r="A74" s="47"/>
      <c r="B74" s="47"/>
      <c r="C74" s="47"/>
      <c r="D74" s="47"/>
      <c r="F74" s="35"/>
      <c r="H74" s="35"/>
      <c r="J74" s="35"/>
    </row>
    <row r="75" spans="1:11" x14ac:dyDescent="0.7">
      <c r="A75" s="47"/>
      <c r="B75" s="47"/>
      <c r="C75" s="47"/>
      <c r="D75" s="47"/>
      <c r="F75" s="60"/>
      <c r="G75" s="59"/>
      <c r="H75" s="60"/>
      <c r="J75" s="60"/>
      <c r="K75" s="59"/>
    </row>
    <row r="76" spans="1:11" x14ac:dyDescent="0.7">
      <c r="A76" s="47"/>
      <c r="B76" s="47"/>
      <c r="C76" s="47"/>
      <c r="D76" s="47"/>
      <c r="F76" s="60"/>
      <c r="G76" s="59"/>
      <c r="H76" s="60"/>
      <c r="J76" s="60"/>
      <c r="K76" s="59"/>
    </row>
    <row r="77" spans="1:11" x14ac:dyDescent="0.7">
      <c r="A77" s="47"/>
      <c r="B77" s="47"/>
      <c r="C77" s="47"/>
      <c r="D77" s="47"/>
      <c r="F77" s="60"/>
      <c r="G77" s="59"/>
      <c r="H77" s="60"/>
      <c r="J77" s="60"/>
      <c r="K77" s="59"/>
    </row>
    <row r="78" spans="1:11" x14ac:dyDescent="0.7">
      <c r="A78" s="47"/>
      <c r="B78" s="47"/>
      <c r="C78" s="47"/>
      <c r="D78" s="47"/>
      <c r="F78" s="60"/>
      <c r="G78" s="59"/>
      <c r="H78" s="60"/>
      <c r="J78" s="60"/>
      <c r="K78" s="59"/>
    </row>
    <row r="79" spans="1:11" x14ac:dyDescent="0.7">
      <c r="A79" s="47"/>
      <c r="B79" s="47"/>
      <c r="C79" s="47"/>
      <c r="D79" s="47"/>
      <c r="F79" s="60"/>
      <c r="G79" s="59"/>
      <c r="H79" s="60"/>
      <c r="J79" s="60"/>
      <c r="K79" s="59"/>
    </row>
    <row r="80" spans="1:11" x14ac:dyDescent="0.7">
      <c r="A80" s="47"/>
      <c r="B80" s="47"/>
      <c r="C80" s="47"/>
      <c r="D80" s="47"/>
      <c r="F80" s="60"/>
      <c r="G80" s="59"/>
      <c r="H80" s="60"/>
      <c r="J80" s="60"/>
      <c r="K80" s="59"/>
    </row>
    <row r="81" spans="1:11" x14ac:dyDescent="0.7">
      <c r="A81" s="47"/>
      <c r="B81" s="47"/>
      <c r="C81" s="47"/>
      <c r="D81" s="47"/>
      <c r="F81" s="60"/>
      <c r="G81" s="59"/>
      <c r="H81" s="60"/>
      <c r="J81" s="60"/>
      <c r="K81" s="59"/>
    </row>
    <row r="82" spans="1:11" x14ac:dyDescent="0.7">
      <c r="A82" s="47"/>
      <c r="B82" s="47"/>
      <c r="C82" s="47"/>
      <c r="D82" s="47"/>
      <c r="F82" s="60"/>
      <c r="G82" s="59"/>
      <c r="H82" s="60"/>
      <c r="J82" s="60"/>
      <c r="K82" s="59"/>
    </row>
    <row r="83" spans="1:11" x14ac:dyDescent="0.7">
      <c r="A83" s="47"/>
      <c r="B83" s="47"/>
      <c r="C83" s="47"/>
      <c r="D83" s="47"/>
      <c r="F83" s="60"/>
      <c r="G83" s="59"/>
      <c r="H83" s="60"/>
      <c r="J83" s="60"/>
      <c r="K83" s="59"/>
    </row>
    <row r="84" spans="1:11" x14ac:dyDescent="0.7">
      <c r="A84" s="47"/>
      <c r="B84" s="47"/>
      <c r="C84" s="47"/>
      <c r="D84" s="47"/>
      <c r="F84" s="60"/>
      <c r="G84" s="59"/>
      <c r="H84" s="60"/>
      <c r="J84" s="60"/>
      <c r="K84" s="59"/>
    </row>
    <row r="85" spans="1:11" x14ac:dyDescent="0.7">
      <c r="A85" s="47"/>
      <c r="B85" s="47"/>
      <c r="C85" s="47"/>
      <c r="D85" s="47"/>
      <c r="F85" s="60"/>
      <c r="G85" s="59"/>
      <c r="H85" s="60"/>
      <c r="J85" s="60"/>
      <c r="K85" s="59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6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</sheetPr>
  <dimension ref="A1:N85"/>
  <sheetViews>
    <sheetView view="pageBreakPreview" topLeftCell="A27" zoomScale="58" zoomScaleNormal="100" zoomScaleSheetLayoutView="58" workbookViewId="0">
      <selection activeCell="E40" sqref="E40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50" customWidth="1"/>
    <col min="6" max="6" width="1.36328125" style="37" customWidth="1"/>
    <col min="7" max="7" width="15.08984375" style="7" customWidth="1"/>
    <col min="8" max="8" width="1.08984375" style="37" customWidth="1"/>
    <col min="9" max="9" width="15.08984375" style="150" customWidth="1"/>
    <col min="10" max="10" width="1.54296875" style="37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7" customFormat="1" ht="28.5" customHeight="1" x14ac:dyDescent="0.7">
      <c r="A1" s="201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4" s="17" customFormat="1" x14ac:dyDescent="0.7">
      <c r="A2" s="202" t="s">
        <v>44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</row>
    <row r="3" spans="1:14" s="17" customFormat="1" x14ac:dyDescent="0.7">
      <c r="A3" s="203" t="s">
        <v>185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4" s="17" customFormat="1" x14ac:dyDescent="0.7">
      <c r="A4" s="64"/>
      <c r="B4" s="64"/>
      <c r="C4" s="64"/>
      <c r="D4" s="64"/>
      <c r="E4" s="190"/>
      <c r="F4" s="53"/>
      <c r="G4" s="52"/>
      <c r="H4" s="53"/>
      <c r="I4" s="54"/>
      <c r="J4" s="53"/>
      <c r="K4" s="54" t="s">
        <v>5</v>
      </c>
    </row>
    <row r="5" spans="1:14" s="17" customFormat="1" x14ac:dyDescent="0.7">
      <c r="A5" s="64"/>
      <c r="B5" s="64"/>
      <c r="C5" s="64"/>
      <c r="D5" s="64"/>
      <c r="E5" s="190"/>
      <c r="F5" s="53"/>
      <c r="G5" s="52"/>
      <c r="H5" s="53"/>
      <c r="I5" s="54"/>
      <c r="J5" s="53"/>
      <c r="K5" s="54" t="s">
        <v>7</v>
      </c>
    </row>
    <row r="6" spans="1:14" s="17" customFormat="1" x14ac:dyDescent="0.7">
      <c r="A6" s="64"/>
      <c r="B6" s="64"/>
      <c r="C6" s="64"/>
      <c r="D6" s="64"/>
      <c r="E6" s="190"/>
      <c r="F6" s="53"/>
      <c r="G6" s="52"/>
      <c r="H6" s="53"/>
      <c r="I6" s="54"/>
      <c r="J6" s="53"/>
      <c r="K6" s="54" t="s">
        <v>111</v>
      </c>
    </row>
    <row r="7" spans="1:14" s="17" customFormat="1" x14ac:dyDescent="0.7">
      <c r="A7" s="50"/>
      <c r="B7" s="50"/>
      <c r="C7" s="50"/>
      <c r="D7" s="50"/>
      <c r="E7" s="204" t="s">
        <v>2</v>
      </c>
      <c r="F7" s="204"/>
      <c r="G7" s="204"/>
      <c r="H7" s="65"/>
      <c r="I7" s="205" t="s">
        <v>3</v>
      </c>
      <c r="J7" s="205"/>
      <c r="K7" s="205"/>
    </row>
    <row r="8" spans="1:14" x14ac:dyDescent="0.7">
      <c r="A8" s="38"/>
      <c r="B8" s="38"/>
      <c r="C8" s="38"/>
      <c r="D8" s="33" t="s">
        <v>4</v>
      </c>
      <c r="E8" s="55" t="s">
        <v>182</v>
      </c>
      <c r="F8" s="56"/>
      <c r="G8" s="55" t="s">
        <v>184</v>
      </c>
      <c r="H8" s="56"/>
      <c r="I8" s="55" t="s">
        <v>182</v>
      </c>
      <c r="J8" s="56"/>
      <c r="K8" s="55" t="s">
        <v>184</v>
      </c>
    </row>
    <row r="9" spans="1:14" ht="6" customHeight="1" x14ac:dyDescent="0.7">
      <c r="C9" s="17"/>
      <c r="E9" s="57"/>
      <c r="F9" s="58"/>
      <c r="G9" s="27"/>
      <c r="H9" s="58"/>
      <c r="I9" s="57"/>
      <c r="J9" s="58"/>
      <c r="K9" s="57"/>
    </row>
    <row r="10" spans="1:14" x14ac:dyDescent="0.7">
      <c r="A10" s="39" t="s">
        <v>45</v>
      </c>
      <c r="C10" s="17"/>
      <c r="E10" s="57"/>
      <c r="F10" s="58"/>
      <c r="G10" s="27"/>
      <c r="H10" s="58"/>
      <c r="I10" s="57"/>
      <c r="J10" s="58"/>
      <c r="K10" s="57"/>
    </row>
    <row r="11" spans="1:14" x14ac:dyDescent="0.7">
      <c r="B11" s="2" t="s">
        <v>46</v>
      </c>
      <c r="E11" s="147">
        <v>2819662</v>
      </c>
      <c r="F11" s="3"/>
      <c r="G11" s="40">
        <v>2207696</v>
      </c>
      <c r="H11" s="3"/>
      <c r="I11" s="147">
        <v>2298240</v>
      </c>
      <c r="J11" s="3"/>
      <c r="K11" s="40">
        <v>1797076</v>
      </c>
      <c r="M11" s="35"/>
      <c r="N11" s="35"/>
    </row>
    <row r="12" spans="1:14" x14ac:dyDescent="0.7">
      <c r="B12" s="2" t="s">
        <v>157</v>
      </c>
      <c r="E12" s="147">
        <v>11910</v>
      </c>
      <c r="F12" s="3"/>
      <c r="G12" s="40">
        <v>0</v>
      </c>
      <c r="H12" s="3"/>
      <c r="I12" s="147">
        <v>91542</v>
      </c>
      <c r="J12" s="3"/>
      <c r="K12" s="40">
        <v>0</v>
      </c>
      <c r="L12" s="35"/>
      <c r="M12" s="40"/>
      <c r="N12" s="35"/>
    </row>
    <row r="13" spans="1:14" x14ac:dyDescent="0.7">
      <c r="B13" s="1" t="s">
        <v>47</v>
      </c>
      <c r="E13" s="148">
        <v>20641</v>
      </c>
      <c r="F13" s="3"/>
      <c r="G13" s="8">
        <v>17152</v>
      </c>
      <c r="H13" s="3"/>
      <c r="I13" s="148">
        <v>18646</v>
      </c>
      <c r="J13" s="3"/>
      <c r="K13" s="8">
        <v>16778</v>
      </c>
      <c r="M13" s="8"/>
      <c r="N13" s="35"/>
    </row>
    <row r="14" spans="1:14" s="39" customFormat="1" x14ac:dyDescent="0.7">
      <c r="B14" s="39" t="s">
        <v>48</v>
      </c>
      <c r="D14" s="41"/>
      <c r="E14" s="74">
        <f>SUM(E11:E13)</f>
        <v>2852213</v>
      </c>
      <c r="F14" s="3"/>
      <c r="G14" s="74">
        <f>SUM(G11:G13)</f>
        <v>2224848</v>
      </c>
      <c r="H14" s="3"/>
      <c r="I14" s="74">
        <f>SUM(I11:I13)</f>
        <v>2408428</v>
      </c>
      <c r="J14" s="3"/>
      <c r="K14" s="74">
        <f>SUM(K11:K13)</f>
        <v>1813854</v>
      </c>
    </row>
    <row r="15" spans="1:14" s="39" customFormat="1" x14ac:dyDescent="0.7">
      <c r="A15" s="39" t="s">
        <v>49</v>
      </c>
      <c r="D15" s="41"/>
      <c r="E15" s="75"/>
      <c r="F15" s="69"/>
      <c r="G15" s="75"/>
      <c r="H15" s="69"/>
      <c r="I15" s="75"/>
      <c r="J15" s="69"/>
      <c r="K15" s="75"/>
    </row>
    <row r="16" spans="1:14" x14ac:dyDescent="0.7">
      <c r="B16" s="2" t="s">
        <v>50</v>
      </c>
      <c r="E16" s="147">
        <v>1441469</v>
      </c>
      <c r="F16" s="3"/>
      <c r="G16" s="40">
        <v>1172124</v>
      </c>
      <c r="H16" s="3"/>
      <c r="I16" s="147">
        <v>1306131</v>
      </c>
      <c r="J16" s="3"/>
      <c r="K16" s="40">
        <v>1015476</v>
      </c>
      <c r="M16" s="48"/>
      <c r="N16" s="35"/>
    </row>
    <row r="17" spans="1:14" x14ac:dyDescent="0.7">
      <c r="B17" s="1" t="s">
        <v>51</v>
      </c>
      <c r="E17" s="148">
        <v>146069</v>
      </c>
      <c r="F17" s="66"/>
      <c r="G17" s="8">
        <v>136526</v>
      </c>
      <c r="H17" s="66"/>
      <c r="I17" s="148">
        <v>113423</v>
      </c>
      <c r="J17" s="66"/>
      <c r="K17" s="8">
        <v>106495</v>
      </c>
      <c r="M17" s="42"/>
      <c r="N17" s="35"/>
    </row>
    <row r="18" spans="1:14" x14ac:dyDescent="0.7">
      <c r="B18" s="2" t="s">
        <v>52</v>
      </c>
      <c r="D18" s="5"/>
      <c r="E18" s="149">
        <v>16423</v>
      </c>
      <c r="F18" s="66"/>
      <c r="G18" s="73">
        <v>1485</v>
      </c>
      <c r="H18" s="66"/>
      <c r="I18" s="149">
        <v>16645</v>
      </c>
      <c r="J18" s="66"/>
      <c r="K18" s="73">
        <v>1402</v>
      </c>
      <c r="M18" s="48"/>
      <c r="N18" s="35"/>
    </row>
    <row r="19" spans="1:14" s="39" customFormat="1" x14ac:dyDescent="0.7">
      <c r="A19" s="10"/>
      <c r="B19" s="39" t="s">
        <v>53</v>
      </c>
      <c r="D19" s="43"/>
      <c r="E19" s="74">
        <f>SUM(E16:E18)</f>
        <v>1603961</v>
      </c>
      <c r="F19" s="69"/>
      <c r="G19" s="74">
        <f>SUM(G16:G18)</f>
        <v>1310135</v>
      </c>
      <c r="H19" s="69"/>
      <c r="I19" s="74">
        <f>SUM(I16:I18)</f>
        <v>1436199</v>
      </c>
      <c r="J19" s="69"/>
      <c r="K19" s="74">
        <f>SUM(K16:K18)</f>
        <v>1123373</v>
      </c>
    </row>
    <row r="20" spans="1:14" ht="24.75" customHeight="1" x14ac:dyDescent="0.7">
      <c r="A20" s="39" t="s">
        <v>54</v>
      </c>
      <c r="B20" s="17"/>
      <c r="E20" s="75">
        <f>+E14-E19</f>
        <v>1248252</v>
      </c>
      <c r="F20" s="68"/>
      <c r="G20" s="6">
        <f>+G14-G19</f>
        <v>914713</v>
      </c>
      <c r="H20" s="68"/>
      <c r="I20" s="75">
        <f>+I14-I19</f>
        <v>972229</v>
      </c>
      <c r="J20" s="68"/>
      <c r="K20" s="6">
        <f>+K14-K19</f>
        <v>690481</v>
      </c>
    </row>
    <row r="21" spans="1:14" ht="24.75" customHeight="1" x14ac:dyDescent="0.7">
      <c r="A21" s="2" t="s">
        <v>152</v>
      </c>
      <c r="B21" s="17"/>
      <c r="D21" s="5">
        <v>19</v>
      </c>
      <c r="E21" s="148">
        <v>-248612</v>
      </c>
      <c r="F21" s="68"/>
      <c r="G21" s="8">
        <v>-183084</v>
      </c>
      <c r="H21" s="68"/>
      <c r="I21" s="148">
        <v>-177224</v>
      </c>
      <c r="J21" s="68"/>
      <c r="K21" s="8">
        <v>-138146</v>
      </c>
      <c r="L21" s="35"/>
      <c r="M21" s="35"/>
      <c r="N21" s="35"/>
    </row>
    <row r="22" spans="1:14" ht="24.75" customHeight="1" x14ac:dyDescent="0.7">
      <c r="A22" s="11" t="s">
        <v>112</v>
      </c>
      <c r="B22" s="17"/>
      <c r="E22" s="74">
        <f>SUM(E20:E21)</f>
        <v>999640</v>
      </c>
      <c r="F22" s="68"/>
      <c r="G22" s="198">
        <f>SUM(G20:G21)</f>
        <v>731629</v>
      </c>
      <c r="H22" s="68"/>
      <c r="I22" s="74">
        <f>SUM(I20:I21)</f>
        <v>795005</v>
      </c>
      <c r="J22" s="68"/>
      <c r="K22" s="198">
        <f>SUM(K20:K21)</f>
        <v>552335</v>
      </c>
    </row>
    <row r="23" spans="1:14" x14ac:dyDescent="0.7">
      <c r="A23" s="10" t="s">
        <v>141</v>
      </c>
      <c r="B23" s="17"/>
      <c r="D23" s="44"/>
      <c r="E23" s="75"/>
      <c r="F23" s="69"/>
      <c r="G23" s="75"/>
      <c r="H23" s="69"/>
      <c r="I23" s="75"/>
      <c r="J23" s="69"/>
      <c r="K23" s="75"/>
    </row>
    <row r="24" spans="1:14" x14ac:dyDescent="0.7">
      <c r="B24" s="10" t="s">
        <v>55</v>
      </c>
      <c r="D24" s="44"/>
      <c r="E24" s="148"/>
      <c r="F24" s="68"/>
      <c r="G24" s="6"/>
      <c r="H24" s="68"/>
      <c r="I24" s="148"/>
      <c r="J24" s="68"/>
      <c r="K24" s="8"/>
    </row>
    <row r="25" spans="1:14" x14ac:dyDescent="0.7">
      <c r="B25" s="10"/>
      <c r="C25" s="1" t="s">
        <v>137</v>
      </c>
      <c r="D25" s="44"/>
      <c r="E25" s="148"/>
      <c r="F25" s="68"/>
      <c r="G25" s="6"/>
      <c r="H25" s="68"/>
      <c r="I25" s="148"/>
      <c r="J25" s="68"/>
      <c r="K25" s="8"/>
    </row>
    <row r="26" spans="1:14" x14ac:dyDescent="0.7">
      <c r="B26" s="10"/>
      <c r="C26" s="1" t="s">
        <v>155</v>
      </c>
      <c r="D26" s="44"/>
      <c r="E26" s="148">
        <v>151800</v>
      </c>
      <c r="F26" s="68"/>
      <c r="G26" s="148">
        <v>431</v>
      </c>
      <c r="H26" s="68"/>
      <c r="I26" s="148">
        <v>151800</v>
      </c>
      <c r="J26" s="68"/>
      <c r="K26" s="8">
        <v>431</v>
      </c>
    </row>
    <row r="27" spans="1:14" x14ac:dyDescent="0.7">
      <c r="A27" s="10"/>
      <c r="C27" s="51" t="s">
        <v>161</v>
      </c>
      <c r="D27" s="44"/>
      <c r="E27" s="148"/>
      <c r="F27" s="66"/>
      <c r="G27" s="8"/>
      <c r="H27" s="66"/>
      <c r="I27" s="148"/>
      <c r="J27" s="66"/>
      <c r="K27" s="8"/>
    </row>
    <row r="28" spans="1:14" x14ac:dyDescent="0.7">
      <c r="A28" s="10"/>
      <c r="C28" s="51" t="s">
        <v>100</v>
      </c>
      <c r="D28" s="5"/>
      <c r="E28" s="149">
        <v>4041</v>
      </c>
      <c r="F28" s="66"/>
      <c r="G28" s="73">
        <v>-4</v>
      </c>
      <c r="H28" s="66"/>
      <c r="I28" s="149">
        <v>4193</v>
      </c>
      <c r="J28" s="66"/>
      <c r="K28" s="73">
        <v>0</v>
      </c>
      <c r="M28" s="35"/>
    </row>
    <row r="29" spans="1:14" x14ac:dyDescent="0.7">
      <c r="A29" s="10"/>
      <c r="B29" s="12" t="s">
        <v>56</v>
      </c>
      <c r="D29" s="44"/>
      <c r="E29" s="148"/>
      <c r="F29" s="66"/>
      <c r="G29" s="8"/>
      <c r="H29" s="66"/>
      <c r="I29" s="148"/>
      <c r="J29" s="66"/>
      <c r="K29" s="8"/>
      <c r="M29" s="35"/>
    </row>
    <row r="30" spans="1:14" x14ac:dyDescent="0.7">
      <c r="A30" s="10"/>
      <c r="B30" s="12" t="s">
        <v>109</v>
      </c>
      <c r="D30" s="44"/>
      <c r="E30" s="76">
        <f>SUM(E26:E28)</f>
        <v>155841</v>
      </c>
      <c r="F30" s="69"/>
      <c r="G30" s="76">
        <f>SUM(G26:G28)</f>
        <v>427</v>
      </c>
      <c r="H30" s="69"/>
      <c r="I30" s="76">
        <f>SUM(I26:I28)</f>
        <v>155993</v>
      </c>
      <c r="J30" s="69"/>
      <c r="K30" s="76">
        <f>SUM(K26:K28)</f>
        <v>431</v>
      </c>
      <c r="M30" s="35"/>
    </row>
    <row r="31" spans="1:14" s="39" customFormat="1" x14ac:dyDescent="0.7">
      <c r="A31" s="10" t="s">
        <v>156</v>
      </c>
      <c r="B31" s="12"/>
      <c r="D31" s="45"/>
      <c r="E31" s="75">
        <f>+E30</f>
        <v>155841</v>
      </c>
      <c r="F31" s="69"/>
      <c r="G31" s="75">
        <f>+G30</f>
        <v>427</v>
      </c>
      <c r="H31" s="69"/>
      <c r="I31" s="75">
        <f>+I30</f>
        <v>155993</v>
      </c>
      <c r="J31" s="69"/>
      <c r="K31" s="75">
        <f>+K30</f>
        <v>431</v>
      </c>
    </row>
    <row r="32" spans="1:14" ht="23.5" thickBot="1" x14ac:dyDescent="0.75">
      <c r="A32" s="10" t="s">
        <v>140</v>
      </c>
      <c r="E32" s="77">
        <f>+E22+E31</f>
        <v>1155481</v>
      </c>
      <c r="F32" s="69"/>
      <c r="G32" s="77">
        <f>+G22+G31</f>
        <v>732056</v>
      </c>
      <c r="H32" s="69"/>
      <c r="I32" s="77">
        <f>+I22+I31</f>
        <v>950998</v>
      </c>
      <c r="J32" s="69"/>
      <c r="K32" s="77">
        <f>+K22+K31</f>
        <v>552766</v>
      </c>
    </row>
    <row r="33" spans="1:13" ht="23.5" thickTop="1" x14ac:dyDescent="0.7">
      <c r="A33" s="17"/>
      <c r="E33" s="75"/>
      <c r="F33" s="3"/>
      <c r="H33" s="3"/>
      <c r="I33" s="75"/>
      <c r="J33" s="3"/>
      <c r="K33" s="75"/>
    </row>
    <row r="34" spans="1:13" x14ac:dyDescent="0.7">
      <c r="A34" s="13" t="s">
        <v>158</v>
      </c>
      <c r="B34" s="14"/>
      <c r="C34" s="14"/>
      <c r="E34" s="75"/>
      <c r="F34" s="3"/>
      <c r="H34" s="3"/>
      <c r="I34" s="75"/>
      <c r="J34" s="3"/>
      <c r="K34" s="75"/>
    </row>
    <row r="35" spans="1:13" x14ac:dyDescent="0.7">
      <c r="A35" s="15"/>
      <c r="B35" s="14" t="s">
        <v>95</v>
      </c>
      <c r="C35" s="16"/>
      <c r="E35" s="148">
        <v>994828</v>
      </c>
      <c r="F35" s="3"/>
      <c r="G35" s="78">
        <v>728598</v>
      </c>
      <c r="H35" s="3"/>
      <c r="I35" s="75"/>
      <c r="J35" s="3"/>
      <c r="K35" s="75"/>
    </row>
    <row r="36" spans="1:13" x14ac:dyDescent="0.7">
      <c r="A36" s="15"/>
      <c r="B36" s="14" t="s">
        <v>57</v>
      </c>
      <c r="C36" s="14"/>
      <c r="E36" s="148">
        <v>4812</v>
      </c>
      <c r="F36" s="3"/>
      <c r="G36" s="78">
        <v>3031</v>
      </c>
      <c r="H36" s="3"/>
      <c r="I36" s="75"/>
      <c r="J36" s="3"/>
      <c r="K36" s="75"/>
    </row>
    <row r="37" spans="1:13" s="17" customFormat="1" ht="23.5" thickBot="1" x14ac:dyDescent="0.75">
      <c r="A37" s="12"/>
      <c r="B37" s="16"/>
      <c r="C37" s="16" t="s">
        <v>58</v>
      </c>
      <c r="D37" s="18"/>
      <c r="E37" s="77">
        <f>+E22</f>
        <v>999640</v>
      </c>
      <c r="F37" s="42"/>
      <c r="G37" s="77">
        <f>+G22</f>
        <v>731629</v>
      </c>
      <c r="H37" s="42"/>
      <c r="I37" s="75"/>
      <c r="J37" s="36"/>
      <c r="K37" s="75"/>
    </row>
    <row r="38" spans="1:13" ht="23.5" thickTop="1" x14ac:dyDescent="0.7">
      <c r="A38" s="13"/>
      <c r="B38" s="14"/>
      <c r="C38" s="14"/>
      <c r="D38" s="14"/>
      <c r="E38" s="75"/>
      <c r="F38" s="3"/>
      <c r="H38" s="3"/>
      <c r="I38" s="75"/>
      <c r="J38" s="3"/>
      <c r="K38" s="75"/>
    </row>
    <row r="39" spans="1:13" x14ac:dyDescent="0.7">
      <c r="A39" s="13" t="s">
        <v>153</v>
      </c>
      <c r="B39" s="14"/>
      <c r="C39" s="14"/>
      <c r="E39" s="75"/>
      <c r="F39" s="3"/>
      <c r="H39" s="3"/>
      <c r="I39" s="75"/>
      <c r="J39" s="3"/>
      <c r="K39" s="75"/>
      <c r="M39" s="35"/>
    </row>
    <row r="40" spans="1:13" x14ac:dyDescent="0.7">
      <c r="A40" s="15"/>
      <c r="B40" s="14" t="s">
        <v>95</v>
      </c>
      <c r="C40" s="16"/>
      <c r="E40" s="148">
        <v>1150672</v>
      </c>
      <c r="F40" s="3"/>
      <c r="G40" s="78">
        <v>729025</v>
      </c>
      <c r="H40" s="3"/>
      <c r="I40" s="75"/>
      <c r="J40" s="3"/>
      <c r="K40" s="75"/>
    </row>
    <row r="41" spans="1:13" x14ac:dyDescent="0.7">
      <c r="A41" s="15"/>
      <c r="B41" s="14" t="s">
        <v>57</v>
      </c>
      <c r="C41" s="14"/>
      <c r="E41" s="148">
        <v>4809</v>
      </c>
      <c r="F41" s="3"/>
      <c r="G41" s="78">
        <v>3031</v>
      </c>
      <c r="H41" s="3"/>
      <c r="I41" s="75"/>
      <c r="J41" s="3"/>
      <c r="K41" s="75"/>
    </row>
    <row r="42" spans="1:13" s="17" customFormat="1" ht="23.5" thickBot="1" x14ac:dyDescent="0.75">
      <c r="A42" s="12"/>
      <c r="B42" s="16"/>
      <c r="C42" s="16" t="s">
        <v>58</v>
      </c>
      <c r="D42" s="18"/>
      <c r="E42" s="77">
        <f>+E32</f>
        <v>1155481</v>
      </c>
      <c r="F42" s="42"/>
      <c r="G42" s="77">
        <f>+G32</f>
        <v>732056</v>
      </c>
      <c r="H42" s="42"/>
      <c r="I42" s="75"/>
      <c r="J42" s="36"/>
      <c r="K42" s="75"/>
    </row>
    <row r="43" spans="1:13" ht="23.5" thickTop="1" x14ac:dyDescent="0.7">
      <c r="A43" s="12"/>
      <c r="B43" s="14"/>
      <c r="C43" s="14"/>
      <c r="E43" s="75"/>
      <c r="F43" s="42"/>
      <c r="G43" s="79"/>
      <c r="H43" s="42"/>
      <c r="I43" s="75"/>
      <c r="J43" s="3"/>
      <c r="K43" s="75"/>
    </row>
    <row r="44" spans="1:13" x14ac:dyDescent="0.7">
      <c r="A44" s="1" t="s">
        <v>123</v>
      </c>
      <c r="D44" s="5"/>
      <c r="E44" s="196">
        <v>3.32</v>
      </c>
      <c r="F44" s="3"/>
      <c r="G44" s="3">
        <v>2.4300000000000002</v>
      </c>
      <c r="H44" s="3"/>
      <c r="I44" s="196">
        <v>2.66</v>
      </c>
      <c r="J44" s="3"/>
      <c r="K44" s="3">
        <v>1.84</v>
      </c>
    </row>
    <row r="45" spans="1:13" x14ac:dyDescent="0.7">
      <c r="F45" s="35"/>
      <c r="H45" s="35"/>
      <c r="J45" s="35"/>
    </row>
    <row r="46" spans="1:13" x14ac:dyDescent="0.7">
      <c r="F46" s="35"/>
      <c r="H46" s="35"/>
      <c r="J46" s="35"/>
    </row>
    <row r="47" spans="1:13" x14ac:dyDescent="0.7">
      <c r="F47" s="35"/>
      <c r="H47" s="35"/>
      <c r="J47" s="35"/>
    </row>
    <row r="48" spans="1:13" x14ac:dyDescent="0.7">
      <c r="F48" s="35"/>
      <c r="H48" s="35"/>
      <c r="J48" s="35"/>
    </row>
    <row r="49" spans="1:10" x14ac:dyDescent="0.7">
      <c r="F49" s="35"/>
      <c r="H49" s="35"/>
      <c r="J49" s="35"/>
    </row>
    <row r="50" spans="1:10" x14ac:dyDescent="0.7">
      <c r="F50" s="35"/>
      <c r="H50" s="35"/>
      <c r="J50" s="35"/>
    </row>
    <row r="51" spans="1:10" x14ac:dyDescent="0.7">
      <c r="F51" s="35"/>
      <c r="H51" s="35"/>
      <c r="J51" s="35"/>
    </row>
    <row r="52" spans="1:10" x14ac:dyDescent="0.7">
      <c r="F52" s="35"/>
      <c r="H52" s="35"/>
      <c r="J52" s="35"/>
    </row>
    <row r="53" spans="1:10" ht="44.25" customHeight="1" x14ac:dyDescent="0.7">
      <c r="D53" s="46"/>
      <c r="F53" s="35"/>
      <c r="H53" s="35"/>
      <c r="J53" s="35"/>
    </row>
    <row r="54" spans="1:10" ht="27" customHeight="1" x14ac:dyDescent="0.7">
      <c r="B54" s="2"/>
      <c r="C54" s="2"/>
      <c r="D54" s="2"/>
      <c r="F54" s="35"/>
      <c r="H54" s="35"/>
      <c r="J54" s="35"/>
    </row>
    <row r="55" spans="1:10" ht="27" customHeight="1" x14ac:dyDescent="0.7">
      <c r="B55" s="2"/>
      <c r="C55" s="2"/>
      <c r="D55" s="2"/>
      <c r="F55" s="35"/>
      <c r="H55" s="35"/>
      <c r="J55" s="35"/>
    </row>
    <row r="56" spans="1:10" x14ac:dyDescent="0.7">
      <c r="A56" s="2"/>
      <c r="B56" s="2"/>
      <c r="C56" s="2"/>
      <c r="D56" s="2"/>
      <c r="F56" s="35"/>
      <c r="H56" s="35"/>
      <c r="J56" s="35"/>
    </row>
    <row r="57" spans="1:10" x14ac:dyDescent="0.7">
      <c r="A57" s="2"/>
      <c r="B57" s="2"/>
      <c r="C57" s="2"/>
      <c r="D57" s="2"/>
      <c r="F57" s="35"/>
      <c r="H57" s="35"/>
      <c r="J57" s="35"/>
    </row>
    <row r="58" spans="1:10" x14ac:dyDescent="0.7">
      <c r="A58" s="2"/>
      <c r="B58" s="2"/>
      <c r="C58" s="2"/>
      <c r="D58" s="2"/>
      <c r="F58" s="35"/>
      <c r="H58" s="35"/>
      <c r="J58" s="35"/>
    </row>
    <row r="59" spans="1:10" x14ac:dyDescent="0.7">
      <c r="A59" s="2"/>
      <c r="B59" s="2"/>
      <c r="C59" s="2"/>
      <c r="D59" s="2"/>
      <c r="F59" s="35"/>
      <c r="H59" s="35"/>
      <c r="J59" s="35"/>
    </row>
    <row r="60" spans="1:10" x14ac:dyDescent="0.7">
      <c r="A60" s="2"/>
      <c r="B60" s="2"/>
      <c r="C60" s="2"/>
      <c r="D60" s="2"/>
      <c r="F60" s="35"/>
      <c r="H60" s="35"/>
      <c r="J60" s="35"/>
    </row>
    <row r="61" spans="1:10" x14ac:dyDescent="0.7">
      <c r="A61" s="2"/>
      <c r="B61" s="2"/>
      <c r="C61" s="2"/>
      <c r="D61" s="2"/>
      <c r="F61" s="35"/>
      <c r="H61" s="35"/>
      <c r="J61" s="35"/>
    </row>
    <row r="62" spans="1:10" x14ac:dyDescent="0.7">
      <c r="A62" s="2"/>
      <c r="B62" s="2"/>
      <c r="C62" s="2"/>
      <c r="D62" s="2"/>
      <c r="F62" s="35"/>
      <c r="H62" s="35"/>
      <c r="J62" s="35"/>
    </row>
    <row r="63" spans="1:10" x14ac:dyDescent="0.7">
      <c r="A63" s="47"/>
      <c r="B63" s="47"/>
      <c r="C63" s="47"/>
      <c r="D63" s="47"/>
      <c r="F63" s="35"/>
      <c r="H63" s="35"/>
      <c r="J63" s="35"/>
    </row>
    <row r="64" spans="1:10" x14ac:dyDescent="0.7">
      <c r="A64" s="47"/>
      <c r="B64" s="47"/>
      <c r="C64" s="47"/>
      <c r="D64" s="47"/>
      <c r="F64" s="35"/>
      <c r="H64" s="35"/>
      <c r="J64" s="35"/>
    </row>
    <row r="65" spans="1:11" x14ac:dyDescent="0.7">
      <c r="A65" s="47"/>
      <c r="B65" s="47"/>
      <c r="C65" s="47"/>
      <c r="D65" s="47"/>
      <c r="F65" s="35"/>
      <c r="H65" s="35"/>
      <c r="J65" s="35"/>
    </row>
    <row r="66" spans="1:11" x14ac:dyDescent="0.7">
      <c r="A66" s="47"/>
      <c r="B66" s="47"/>
      <c r="C66" s="47"/>
      <c r="D66" s="47"/>
      <c r="F66" s="35"/>
      <c r="H66" s="35"/>
      <c r="J66" s="35"/>
    </row>
    <row r="67" spans="1:11" x14ac:dyDescent="0.7">
      <c r="A67" s="47"/>
      <c r="B67" s="47"/>
      <c r="C67" s="47"/>
      <c r="D67" s="47"/>
      <c r="F67" s="35"/>
      <c r="H67" s="35"/>
      <c r="J67" s="35"/>
    </row>
    <row r="68" spans="1:11" x14ac:dyDescent="0.7">
      <c r="A68" s="47"/>
      <c r="B68" s="47"/>
      <c r="C68" s="47"/>
      <c r="D68" s="47"/>
      <c r="F68" s="35"/>
      <c r="H68" s="35"/>
      <c r="J68" s="35"/>
    </row>
    <row r="69" spans="1:11" x14ac:dyDescent="0.7">
      <c r="A69" s="47"/>
      <c r="B69" s="47"/>
      <c r="C69" s="47"/>
      <c r="D69" s="47"/>
      <c r="F69" s="35"/>
      <c r="H69" s="35"/>
      <c r="J69" s="35"/>
    </row>
    <row r="70" spans="1:11" x14ac:dyDescent="0.7">
      <c r="A70" s="47"/>
      <c r="B70" s="47"/>
      <c r="C70" s="47"/>
      <c r="D70" s="47"/>
      <c r="F70" s="35"/>
      <c r="H70" s="35"/>
      <c r="J70" s="35"/>
    </row>
    <row r="71" spans="1:11" x14ac:dyDescent="0.7">
      <c r="A71" s="47"/>
      <c r="B71" s="47"/>
      <c r="C71" s="47"/>
      <c r="D71" s="47"/>
      <c r="F71" s="35"/>
      <c r="H71" s="35"/>
      <c r="J71" s="35"/>
    </row>
    <row r="72" spans="1:11" x14ac:dyDescent="0.7">
      <c r="A72" s="47"/>
      <c r="B72" s="47"/>
      <c r="C72" s="47"/>
      <c r="D72" s="47"/>
      <c r="F72" s="35"/>
      <c r="H72" s="35"/>
      <c r="J72" s="35"/>
    </row>
    <row r="73" spans="1:11" x14ac:dyDescent="0.7">
      <c r="A73" s="47"/>
      <c r="B73" s="47"/>
      <c r="C73" s="47"/>
      <c r="D73" s="47"/>
      <c r="F73" s="35"/>
      <c r="H73" s="35"/>
      <c r="J73" s="35"/>
    </row>
    <row r="74" spans="1:11" x14ac:dyDescent="0.7">
      <c r="A74" s="47"/>
      <c r="B74" s="47"/>
      <c r="C74" s="47"/>
      <c r="D74" s="47"/>
      <c r="F74" s="35"/>
      <c r="H74" s="35"/>
      <c r="J74" s="35"/>
    </row>
    <row r="75" spans="1:11" x14ac:dyDescent="0.7">
      <c r="A75" s="47"/>
      <c r="B75" s="47"/>
      <c r="C75" s="47"/>
      <c r="D75" s="47"/>
      <c r="F75" s="60"/>
      <c r="G75" s="59"/>
      <c r="H75" s="60"/>
      <c r="J75" s="60"/>
      <c r="K75" s="59"/>
    </row>
    <row r="76" spans="1:11" x14ac:dyDescent="0.7">
      <c r="A76" s="47"/>
      <c r="B76" s="47"/>
      <c r="C76" s="47"/>
      <c r="D76" s="47"/>
      <c r="F76" s="60"/>
      <c r="G76" s="59"/>
      <c r="H76" s="60"/>
      <c r="J76" s="60"/>
      <c r="K76" s="59"/>
    </row>
    <row r="77" spans="1:11" x14ac:dyDescent="0.7">
      <c r="A77" s="47"/>
      <c r="B77" s="47"/>
      <c r="C77" s="47"/>
      <c r="D77" s="47"/>
      <c r="F77" s="60"/>
      <c r="G77" s="59"/>
      <c r="H77" s="60"/>
      <c r="J77" s="60"/>
      <c r="K77" s="59"/>
    </row>
    <row r="78" spans="1:11" x14ac:dyDescent="0.7">
      <c r="A78" s="47"/>
      <c r="B78" s="47"/>
      <c r="C78" s="47"/>
      <c r="D78" s="47"/>
      <c r="F78" s="60"/>
      <c r="G78" s="59"/>
      <c r="H78" s="60"/>
      <c r="J78" s="60"/>
      <c r="K78" s="59"/>
    </row>
    <row r="79" spans="1:11" x14ac:dyDescent="0.7">
      <c r="A79" s="47"/>
      <c r="B79" s="47"/>
      <c r="C79" s="47"/>
      <c r="D79" s="47"/>
      <c r="F79" s="60"/>
      <c r="G79" s="59"/>
      <c r="H79" s="60"/>
      <c r="J79" s="60"/>
      <c r="K79" s="59"/>
    </row>
    <row r="80" spans="1:11" x14ac:dyDescent="0.7">
      <c r="A80" s="47"/>
      <c r="B80" s="47"/>
      <c r="C80" s="47"/>
      <c r="D80" s="47"/>
      <c r="F80" s="60"/>
      <c r="G80" s="59"/>
      <c r="H80" s="60"/>
      <c r="J80" s="60"/>
      <c r="K80" s="59"/>
    </row>
    <row r="81" spans="1:11" x14ac:dyDescent="0.7">
      <c r="A81" s="47"/>
      <c r="B81" s="47"/>
      <c r="C81" s="47"/>
      <c r="D81" s="47"/>
      <c r="F81" s="60"/>
      <c r="G81" s="59"/>
      <c r="H81" s="60"/>
      <c r="J81" s="60"/>
      <c r="K81" s="59"/>
    </row>
    <row r="82" spans="1:11" x14ac:dyDescent="0.7">
      <c r="A82" s="47"/>
      <c r="B82" s="47"/>
      <c r="C82" s="47"/>
      <c r="D82" s="47"/>
      <c r="F82" s="60"/>
      <c r="G82" s="59"/>
      <c r="H82" s="60"/>
      <c r="J82" s="60"/>
      <c r="K82" s="59"/>
    </row>
    <row r="83" spans="1:11" x14ac:dyDescent="0.7">
      <c r="A83" s="47"/>
      <c r="B83" s="47"/>
      <c r="C83" s="47"/>
      <c r="D83" s="47"/>
      <c r="F83" s="60"/>
      <c r="G83" s="59"/>
      <c r="H83" s="60"/>
      <c r="J83" s="60"/>
      <c r="K83" s="59"/>
    </row>
    <row r="84" spans="1:11" x14ac:dyDescent="0.7">
      <c r="A84" s="47"/>
      <c r="B84" s="47"/>
      <c r="C84" s="47"/>
      <c r="D84" s="47"/>
      <c r="F84" s="60"/>
      <c r="G84" s="59"/>
      <c r="H84" s="60"/>
      <c r="J84" s="60"/>
      <c r="K84" s="59"/>
    </row>
    <row r="85" spans="1:11" x14ac:dyDescent="0.7">
      <c r="A85" s="47"/>
      <c r="B85" s="47"/>
      <c r="C85" s="47"/>
      <c r="D85" s="47"/>
      <c r="F85" s="60"/>
      <c r="G85" s="59"/>
      <c r="H85" s="60"/>
      <c r="J85" s="60"/>
      <c r="K85" s="59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7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  <pageSetUpPr fitToPage="1"/>
  </sheetPr>
  <dimension ref="A1:AH68"/>
  <sheetViews>
    <sheetView view="pageBreakPreview" topLeftCell="A10" zoomScale="46" zoomScaleNormal="46" zoomScaleSheetLayoutView="46" workbookViewId="0">
      <selection activeCell="AA29" sqref="AA29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34.9062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08984375" style="7" customWidth="1"/>
    <col min="9" max="9" width="19.453125" style="7" bestFit="1" customWidth="1"/>
    <col min="10" max="10" width="1.1796875" style="7" customWidth="1"/>
    <col min="11" max="11" width="19.453125" style="7" customWidth="1"/>
    <col min="12" max="12" width="1.453125" style="7" customWidth="1"/>
    <col min="13" max="13" width="15.6328125" style="7" bestFit="1" customWidth="1"/>
    <col min="14" max="14" width="1.6328125" style="7" customWidth="1"/>
    <col min="15" max="15" width="15.6328125" style="7" customWidth="1"/>
    <col min="16" max="16" width="1.36328125" style="7" customWidth="1"/>
    <col min="17" max="17" width="29.6328125" style="7" customWidth="1"/>
    <col min="18" max="18" width="2" style="7" customWidth="1"/>
    <col min="19" max="19" width="22.54296875" style="7" customWidth="1"/>
    <col min="20" max="20" width="1.6328125" style="7" customWidth="1"/>
    <col min="21" max="21" width="22.54296875" style="7" customWidth="1"/>
    <col min="22" max="22" width="1.36328125" style="7" customWidth="1"/>
    <col min="23" max="23" width="17.90625" style="7" customWidth="1"/>
    <col min="24" max="24" width="1.36328125" style="7" customWidth="1"/>
    <col min="25" max="25" width="17.36328125" style="7" bestFit="1" customWidth="1"/>
    <col min="26" max="26" width="1.36328125" style="7" customWidth="1"/>
    <col min="27" max="27" width="16.54296875" style="7" bestFit="1" customWidth="1"/>
    <col min="28" max="28" width="16.36328125" style="9" bestFit="1" customWidth="1"/>
    <col min="29" max="16384" width="9.08984375" style="9"/>
  </cols>
  <sheetData>
    <row r="1" spans="1:34" s="19" customFormat="1" x14ac:dyDescent="0.7">
      <c r="A1" s="208" t="s">
        <v>0</v>
      </c>
      <c r="B1" s="208"/>
      <c r="C1" s="208"/>
      <c r="D1" s="208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</row>
    <row r="2" spans="1:34" s="19" customFormat="1" x14ac:dyDescent="0.7">
      <c r="A2" s="209" t="s">
        <v>59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</row>
    <row r="3" spans="1:34" s="19" customFormat="1" x14ac:dyDescent="0.7">
      <c r="A3" s="208" t="str">
        <f>+'PL 9m'!A3:K3</f>
        <v>สำหรับงวดเก้าเดือน สิ้นสุดวันที่ 30 กันยายน 2565</v>
      </c>
      <c r="B3" s="208"/>
      <c r="C3" s="208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</row>
    <row r="4" spans="1:34" s="19" customFormat="1" x14ac:dyDescent="0.7">
      <c r="A4" s="34"/>
      <c r="B4" s="34"/>
      <c r="C4" s="34"/>
      <c r="D4" s="34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62" t="s">
        <v>5</v>
      </c>
    </row>
    <row r="5" spans="1:34" s="19" customFormat="1" x14ac:dyDescent="0.7">
      <c r="A5" s="34"/>
      <c r="B5" s="34"/>
      <c r="C5" s="34"/>
      <c r="D5" s="34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62" t="s">
        <v>7</v>
      </c>
    </row>
    <row r="6" spans="1:34" s="19" customFormat="1" x14ac:dyDescent="0.7">
      <c r="A6" s="197"/>
      <c r="B6" s="197"/>
      <c r="C6" s="197"/>
      <c r="E6" s="212" t="s">
        <v>2</v>
      </c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197"/>
      <c r="AA6" s="62" t="s">
        <v>111</v>
      </c>
    </row>
    <row r="7" spans="1:34" x14ac:dyDescent="0.7">
      <c r="A7" s="20"/>
      <c r="B7" s="20"/>
      <c r="C7" s="20"/>
      <c r="D7" s="20"/>
      <c r="E7" s="71" t="s">
        <v>60</v>
      </c>
      <c r="F7" s="63"/>
      <c r="G7" s="71" t="s">
        <v>61</v>
      </c>
      <c r="H7" s="63"/>
      <c r="I7" s="206" t="s">
        <v>35</v>
      </c>
      <c r="J7" s="206"/>
      <c r="K7" s="206"/>
      <c r="L7" s="206"/>
      <c r="M7" s="206"/>
      <c r="N7" s="71"/>
      <c r="O7" s="71" t="s">
        <v>132</v>
      </c>
      <c r="P7" s="63"/>
      <c r="Q7" s="211" t="s">
        <v>40</v>
      </c>
      <c r="R7" s="211"/>
      <c r="S7" s="211"/>
      <c r="T7" s="211"/>
      <c r="U7" s="211"/>
      <c r="V7" s="63"/>
      <c r="W7" s="71" t="s">
        <v>42</v>
      </c>
      <c r="X7" s="63"/>
      <c r="Y7" s="71" t="s">
        <v>62</v>
      </c>
      <c r="Z7" s="63"/>
      <c r="AA7" s="206" t="s">
        <v>58</v>
      </c>
    </row>
    <row r="8" spans="1:34" ht="26" customHeight="1" x14ac:dyDescent="0.7">
      <c r="E8" s="27" t="s">
        <v>63</v>
      </c>
      <c r="F8" s="27"/>
      <c r="G8" s="27" t="s">
        <v>64</v>
      </c>
      <c r="H8" s="27"/>
      <c r="I8" s="210"/>
      <c r="J8" s="210"/>
      <c r="K8" s="210"/>
      <c r="L8" s="210"/>
      <c r="M8" s="210"/>
      <c r="N8" s="142"/>
      <c r="O8" s="142"/>
      <c r="P8" s="27"/>
      <c r="Q8" s="193" t="s">
        <v>162</v>
      </c>
      <c r="R8" s="194"/>
      <c r="S8" s="27"/>
      <c r="T8" s="27"/>
      <c r="U8" s="27"/>
      <c r="V8" s="27"/>
      <c r="W8" s="27" t="s">
        <v>65</v>
      </c>
      <c r="X8" s="27"/>
      <c r="Y8" s="27" t="s">
        <v>66</v>
      </c>
      <c r="Z8" s="27"/>
      <c r="AA8" s="207"/>
    </row>
    <row r="9" spans="1:34" ht="23.25" customHeight="1" x14ac:dyDescent="0.7">
      <c r="E9" s="27"/>
      <c r="F9" s="27"/>
      <c r="G9" s="27"/>
      <c r="H9" s="27"/>
      <c r="I9" s="63" t="s">
        <v>67</v>
      </c>
      <c r="J9" s="63"/>
      <c r="K9" s="63" t="s">
        <v>67</v>
      </c>
      <c r="L9" s="63"/>
      <c r="M9" s="63" t="s">
        <v>68</v>
      </c>
      <c r="N9" s="27"/>
      <c r="O9" s="27"/>
      <c r="P9" s="27"/>
      <c r="Q9" s="27" t="s">
        <v>163</v>
      </c>
      <c r="R9" s="27"/>
      <c r="S9" s="27" t="s">
        <v>69</v>
      </c>
      <c r="T9" s="27"/>
      <c r="U9" s="27" t="s">
        <v>58</v>
      </c>
      <c r="V9" s="27"/>
      <c r="W9" s="27"/>
      <c r="X9" s="27"/>
      <c r="Y9" s="27"/>
      <c r="Z9" s="27"/>
      <c r="AA9" s="27"/>
    </row>
    <row r="10" spans="1:34" ht="23.25" customHeight="1" x14ac:dyDescent="0.7">
      <c r="E10" s="27"/>
      <c r="F10" s="27"/>
      <c r="G10" s="27"/>
      <c r="H10" s="27"/>
      <c r="I10" s="27" t="s">
        <v>70</v>
      </c>
      <c r="J10" s="27"/>
      <c r="K10" s="27" t="s">
        <v>134</v>
      </c>
      <c r="L10" s="27"/>
      <c r="M10" s="27"/>
      <c r="N10" s="27"/>
      <c r="O10" s="27"/>
      <c r="P10" s="27"/>
      <c r="Q10" s="27" t="s">
        <v>164</v>
      </c>
      <c r="R10" s="27"/>
      <c r="S10" s="27" t="s">
        <v>71</v>
      </c>
      <c r="T10" s="27"/>
      <c r="U10" s="27" t="s">
        <v>135</v>
      </c>
      <c r="V10" s="27"/>
      <c r="W10" s="27"/>
      <c r="X10" s="27"/>
      <c r="Y10" s="27"/>
      <c r="Z10" s="27"/>
      <c r="AA10" s="27"/>
    </row>
    <row r="11" spans="1:34" ht="23.25" customHeight="1" x14ac:dyDescent="0.7"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 t="s">
        <v>166</v>
      </c>
      <c r="R11" s="27"/>
      <c r="S11" s="27"/>
      <c r="T11" s="27"/>
      <c r="U11" s="27" t="s">
        <v>136</v>
      </c>
      <c r="V11" s="27"/>
      <c r="W11" s="27"/>
      <c r="X11" s="27"/>
      <c r="Y11" s="27"/>
      <c r="Z11" s="27"/>
      <c r="AA11" s="27"/>
    </row>
    <row r="12" spans="1:34" x14ac:dyDescent="0.7">
      <c r="A12" s="22"/>
      <c r="B12" s="22"/>
      <c r="C12" s="22"/>
      <c r="D12" s="23" t="s">
        <v>4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 t="s">
        <v>165</v>
      </c>
      <c r="R12" s="61"/>
      <c r="S12" s="61"/>
      <c r="T12" s="61"/>
      <c r="U12" s="61"/>
      <c r="V12" s="61"/>
      <c r="W12" s="61"/>
      <c r="X12" s="61"/>
      <c r="Y12" s="61"/>
      <c r="Z12" s="61"/>
      <c r="AA12" s="61"/>
    </row>
    <row r="13" spans="1:34" ht="12.75" customHeight="1" x14ac:dyDescent="0.7">
      <c r="D13" s="21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</row>
    <row r="14" spans="1:34" x14ac:dyDescent="0.7">
      <c r="A14" s="26" t="s">
        <v>133</v>
      </c>
      <c r="E14" s="27">
        <v>300000</v>
      </c>
      <c r="F14" s="28"/>
      <c r="G14" s="27">
        <v>1092894</v>
      </c>
      <c r="H14" s="28"/>
      <c r="I14" s="27">
        <v>30000</v>
      </c>
      <c r="J14" s="27"/>
      <c r="K14" s="27">
        <v>21676</v>
      </c>
      <c r="L14" s="27"/>
      <c r="M14" s="27">
        <v>772255</v>
      </c>
      <c r="N14" s="27"/>
      <c r="O14" s="27">
        <v>-21676</v>
      </c>
      <c r="P14" s="27"/>
      <c r="Q14" s="27">
        <v>114014</v>
      </c>
      <c r="R14" s="27"/>
      <c r="S14" s="27">
        <v>-353682</v>
      </c>
      <c r="T14" s="27"/>
      <c r="U14" s="27">
        <f>SUM(Q14:S14)</f>
        <v>-239668</v>
      </c>
      <c r="V14" s="27"/>
      <c r="W14" s="27">
        <v>1955481</v>
      </c>
      <c r="X14" s="27"/>
      <c r="Y14" s="27">
        <v>9473</v>
      </c>
      <c r="Z14" s="27"/>
      <c r="AA14" s="27">
        <f>SUM(W14:Y14)</f>
        <v>1964954</v>
      </c>
      <c r="AH14" s="25"/>
    </row>
    <row r="15" spans="1:34" x14ac:dyDescent="0.7">
      <c r="A15" s="26" t="s">
        <v>140</v>
      </c>
      <c r="B15" s="26"/>
      <c r="C15" s="26"/>
      <c r="E15" s="27"/>
      <c r="F15" s="28"/>
      <c r="G15" s="28"/>
      <c r="H15" s="2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H15" s="25"/>
    </row>
    <row r="16" spans="1:34" x14ac:dyDescent="0.7">
      <c r="B16" s="9" t="s">
        <v>112</v>
      </c>
      <c r="E16" s="28">
        <v>0</v>
      </c>
      <c r="F16" s="28"/>
      <c r="G16" s="28">
        <v>0</v>
      </c>
      <c r="H16" s="28"/>
      <c r="I16" s="28">
        <v>0</v>
      </c>
      <c r="J16" s="28"/>
      <c r="K16" s="28">
        <v>0</v>
      </c>
      <c r="L16" s="28"/>
      <c r="M16" s="28">
        <v>994828</v>
      </c>
      <c r="N16" s="28"/>
      <c r="O16" s="28">
        <v>0</v>
      </c>
      <c r="P16" s="28"/>
      <c r="Q16" s="28">
        <v>0</v>
      </c>
      <c r="R16" s="28"/>
      <c r="S16" s="28">
        <v>0</v>
      </c>
      <c r="T16" s="28"/>
      <c r="U16" s="28">
        <f>SUM(Q16:T16)</f>
        <v>0</v>
      </c>
      <c r="V16" s="28"/>
      <c r="W16" s="28">
        <f>SUM(E16:O16,U16)</f>
        <v>994828</v>
      </c>
      <c r="X16" s="28"/>
      <c r="Y16" s="28">
        <v>4812</v>
      </c>
      <c r="Z16" s="28"/>
      <c r="AA16" s="28">
        <f>+W16+Y16</f>
        <v>999640</v>
      </c>
      <c r="AB16" s="7"/>
      <c r="AH16" s="25"/>
    </row>
    <row r="17" spans="1:34" x14ac:dyDescent="0.7">
      <c r="B17" s="9" t="s">
        <v>141</v>
      </c>
      <c r="E17" s="28">
        <v>0</v>
      </c>
      <c r="F17" s="28"/>
      <c r="G17" s="28">
        <v>0</v>
      </c>
      <c r="H17" s="28"/>
      <c r="I17" s="28">
        <v>0</v>
      </c>
      <c r="J17" s="28"/>
      <c r="K17" s="28">
        <v>0</v>
      </c>
      <c r="L17" s="28"/>
      <c r="M17" s="28">
        <v>4044</v>
      </c>
      <c r="N17" s="28"/>
      <c r="O17" s="28">
        <v>0</v>
      </c>
      <c r="P17" s="28"/>
      <c r="Q17" s="28">
        <v>151800</v>
      </c>
      <c r="R17" s="28"/>
      <c r="S17" s="28">
        <v>0</v>
      </c>
      <c r="T17" s="28"/>
      <c r="U17" s="28">
        <f>SUM(Q17:T17)</f>
        <v>151800</v>
      </c>
      <c r="V17" s="28"/>
      <c r="W17" s="28">
        <f>SUM(E17:O17,U17)</f>
        <v>155844</v>
      </c>
      <c r="X17" s="28"/>
      <c r="Y17" s="28">
        <v>-3</v>
      </c>
      <c r="Z17" s="28"/>
      <c r="AA17" s="28">
        <f>+W17+Y17</f>
        <v>155841</v>
      </c>
      <c r="AH17" s="25"/>
    </row>
    <row r="18" spans="1:34" x14ac:dyDescent="0.7">
      <c r="B18" s="19" t="s">
        <v>142</v>
      </c>
      <c r="C18" s="19"/>
      <c r="E18" s="72">
        <f>SUM(E16:E17)</f>
        <v>0</v>
      </c>
      <c r="F18" s="28"/>
      <c r="G18" s="72">
        <f>SUM(G16:G17)</f>
        <v>0</v>
      </c>
      <c r="H18" s="28"/>
      <c r="I18" s="72">
        <f>SUM(I17)</f>
        <v>0</v>
      </c>
      <c r="J18" s="27">
        <f>SUM(J17)</f>
        <v>0</v>
      </c>
      <c r="K18" s="72">
        <f>SUM(K17)</f>
        <v>0</v>
      </c>
      <c r="L18" s="27"/>
      <c r="M18" s="72">
        <f>SUM(M16:M17)</f>
        <v>998872</v>
      </c>
      <c r="N18" s="27"/>
      <c r="O18" s="72">
        <f>SUM(O16:O17)</f>
        <v>0</v>
      </c>
      <c r="P18" s="27"/>
      <c r="Q18" s="72">
        <f>SUM(Q16:Q17)</f>
        <v>151800</v>
      </c>
      <c r="R18" s="27"/>
      <c r="S18" s="72">
        <f>SUM(S16:S17)</f>
        <v>0</v>
      </c>
      <c r="T18" s="27"/>
      <c r="U18" s="72">
        <f>SUM(U16:U17)</f>
        <v>151800</v>
      </c>
      <c r="V18" s="27"/>
      <c r="W18" s="72">
        <f>SUM(W16:W17)</f>
        <v>1150672</v>
      </c>
      <c r="X18" s="27"/>
      <c r="Y18" s="72">
        <f>SUM(Y16:Y17)</f>
        <v>4809</v>
      </c>
      <c r="Z18" s="27"/>
      <c r="AA18" s="72">
        <f>SUM(AA16:AA17)</f>
        <v>1155481</v>
      </c>
      <c r="AH18" s="25"/>
    </row>
    <row r="19" spans="1:34" x14ac:dyDescent="0.7">
      <c r="A19" s="26" t="s">
        <v>72</v>
      </c>
      <c r="B19" s="19"/>
      <c r="C19" s="19"/>
      <c r="E19" s="27"/>
      <c r="F19" s="28"/>
      <c r="G19" s="28"/>
      <c r="H19" s="2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H19" s="25"/>
    </row>
    <row r="20" spans="1:34" x14ac:dyDescent="0.7">
      <c r="B20" s="26" t="s">
        <v>73</v>
      </c>
      <c r="C20" s="26"/>
      <c r="D20" s="24"/>
      <c r="E20" s="27"/>
      <c r="F20" s="28"/>
      <c r="G20" s="28"/>
      <c r="H20" s="2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H20" s="25"/>
    </row>
    <row r="21" spans="1:34" x14ac:dyDescent="0.7">
      <c r="B21" s="26"/>
      <c r="C21" s="29" t="s">
        <v>180</v>
      </c>
      <c r="D21" s="24"/>
      <c r="E21" s="28">
        <v>0</v>
      </c>
      <c r="F21" s="28"/>
      <c r="G21" s="28">
        <v>0</v>
      </c>
      <c r="H21" s="28"/>
      <c r="I21" s="28">
        <v>0</v>
      </c>
      <c r="J21" s="28"/>
      <c r="K21" s="28">
        <v>0</v>
      </c>
      <c r="L21" s="28"/>
      <c r="M21" s="28">
        <v>7952</v>
      </c>
      <c r="N21" s="28"/>
      <c r="O21" s="28">
        <v>0</v>
      </c>
      <c r="P21" s="28"/>
      <c r="Q21" s="28">
        <v>-7952</v>
      </c>
      <c r="R21" s="28"/>
      <c r="S21" s="28">
        <v>0</v>
      </c>
      <c r="T21" s="28"/>
      <c r="U21" s="28">
        <f>SUM(Q21:S21)</f>
        <v>-7952</v>
      </c>
      <c r="V21" s="28"/>
      <c r="W21" s="28">
        <f>SUM(E21:O21,U21)</f>
        <v>0</v>
      </c>
      <c r="X21" s="28"/>
      <c r="Y21" s="28">
        <v>0</v>
      </c>
      <c r="Z21" s="28"/>
      <c r="AA21" s="28">
        <f t="shared" ref="AA21:AA26" si="0">+W21+Y21</f>
        <v>0</v>
      </c>
      <c r="AH21" s="25"/>
    </row>
    <row r="22" spans="1:34" x14ac:dyDescent="0.7">
      <c r="B22" s="26"/>
      <c r="C22" s="29" t="s">
        <v>189</v>
      </c>
      <c r="D22" s="24">
        <v>9</v>
      </c>
      <c r="E22" s="147">
        <v>0</v>
      </c>
      <c r="F22" s="147"/>
      <c r="G22" s="147">
        <v>0</v>
      </c>
      <c r="H22" s="147"/>
      <c r="I22" s="147">
        <v>0</v>
      </c>
      <c r="J22" s="147"/>
      <c r="K22" s="147">
        <v>0</v>
      </c>
      <c r="L22" s="147"/>
      <c r="M22" s="147">
        <v>0</v>
      </c>
      <c r="N22" s="147"/>
      <c r="O22" s="147">
        <v>0</v>
      </c>
      <c r="P22" s="147"/>
      <c r="Q22" s="147">
        <v>0</v>
      </c>
      <c r="R22" s="147"/>
      <c r="S22" s="147">
        <v>0</v>
      </c>
      <c r="T22" s="147"/>
      <c r="U22" s="147">
        <v>0</v>
      </c>
      <c r="V22" s="147"/>
      <c r="W22" s="147">
        <v>0</v>
      </c>
      <c r="X22" s="27"/>
      <c r="Y22" s="28">
        <v>41754</v>
      </c>
      <c r="Z22" s="27"/>
      <c r="AA22" s="28">
        <f t="shared" si="0"/>
        <v>41754</v>
      </c>
      <c r="AH22" s="25"/>
    </row>
    <row r="23" spans="1:34" x14ac:dyDescent="0.7">
      <c r="C23" s="29" t="s">
        <v>190</v>
      </c>
      <c r="E23" s="7">
        <v>0</v>
      </c>
      <c r="G23" s="7">
        <v>0</v>
      </c>
      <c r="I23" s="7">
        <v>0</v>
      </c>
      <c r="K23" s="7">
        <v>0</v>
      </c>
      <c r="M23" s="7">
        <v>0</v>
      </c>
      <c r="O23" s="7">
        <v>0</v>
      </c>
      <c r="Q23" s="7">
        <v>0</v>
      </c>
      <c r="S23" s="7">
        <v>0</v>
      </c>
      <c r="U23" s="7">
        <v>0</v>
      </c>
      <c r="W23" s="7">
        <v>0</v>
      </c>
      <c r="Y23" s="7">
        <v>-1367</v>
      </c>
      <c r="AA23" s="28">
        <f t="shared" si="0"/>
        <v>-1367</v>
      </c>
    </row>
    <row r="24" spans="1:34" x14ac:dyDescent="0.7">
      <c r="B24" s="26"/>
      <c r="C24" s="29" t="s">
        <v>172</v>
      </c>
      <c r="D24" s="24"/>
      <c r="E24" s="28">
        <v>0</v>
      </c>
      <c r="F24" s="28"/>
      <c r="G24" s="28">
        <v>0</v>
      </c>
      <c r="H24" s="28"/>
      <c r="I24" s="28">
        <v>0</v>
      </c>
      <c r="J24" s="28">
        <v>0</v>
      </c>
      <c r="K24" s="28">
        <v>0</v>
      </c>
      <c r="L24" s="28"/>
      <c r="M24" s="28">
        <v>0</v>
      </c>
      <c r="N24" s="28"/>
      <c r="O24" s="28">
        <v>0</v>
      </c>
      <c r="P24" s="28"/>
      <c r="Q24" s="28">
        <v>0</v>
      </c>
      <c r="R24" s="28"/>
      <c r="S24" s="28">
        <v>362</v>
      </c>
      <c r="T24" s="28"/>
      <c r="U24" s="28">
        <f>SUM(Q24:S24)</f>
        <v>362</v>
      </c>
      <c r="V24" s="28"/>
      <c r="W24" s="28">
        <f>SUM(E24:O24,U24)</f>
        <v>362</v>
      </c>
      <c r="X24" s="28"/>
      <c r="Y24" s="28">
        <v>-362</v>
      </c>
      <c r="Z24" s="28"/>
      <c r="AA24" s="28">
        <f t="shared" si="0"/>
        <v>0</v>
      </c>
      <c r="AH24" s="25"/>
    </row>
    <row r="25" spans="1:34" hidden="1" x14ac:dyDescent="0.7">
      <c r="B25" s="19"/>
      <c r="C25" s="30" t="s">
        <v>74</v>
      </c>
      <c r="D25" s="24"/>
      <c r="E25" s="28">
        <v>0</v>
      </c>
      <c r="F25" s="28"/>
      <c r="G25" s="28">
        <v>0</v>
      </c>
      <c r="H25" s="28"/>
      <c r="I25" s="28"/>
      <c r="J25" s="28"/>
      <c r="K25" s="28"/>
      <c r="L25" s="28"/>
      <c r="M25" s="28">
        <v>0</v>
      </c>
      <c r="N25" s="28"/>
      <c r="O25" s="28">
        <v>0</v>
      </c>
      <c r="P25" s="28"/>
      <c r="Q25" s="28">
        <v>0</v>
      </c>
      <c r="R25" s="28"/>
      <c r="S25" s="28">
        <v>0</v>
      </c>
      <c r="T25" s="28"/>
      <c r="U25" s="28">
        <v>0</v>
      </c>
      <c r="V25" s="28"/>
      <c r="W25" s="28">
        <f>SUM(E25:Q25)</f>
        <v>0</v>
      </c>
      <c r="X25" s="28"/>
      <c r="Y25" s="28">
        <v>0</v>
      </c>
      <c r="Z25" s="28"/>
      <c r="AA25" s="28">
        <f t="shared" si="0"/>
        <v>0</v>
      </c>
      <c r="AH25" s="25"/>
    </row>
    <row r="26" spans="1:34" x14ac:dyDescent="0.7">
      <c r="B26" s="19"/>
      <c r="C26" s="30" t="s">
        <v>75</v>
      </c>
      <c r="D26" s="24">
        <v>18</v>
      </c>
      <c r="E26" s="28">
        <v>0</v>
      </c>
      <c r="F26" s="28"/>
      <c r="G26" s="28">
        <v>0</v>
      </c>
      <c r="H26" s="28"/>
      <c r="I26" s="28">
        <v>0</v>
      </c>
      <c r="J26" s="28">
        <v>0</v>
      </c>
      <c r="K26" s="28">
        <v>0</v>
      </c>
      <c r="L26" s="28"/>
      <c r="M26" s="28">
        <v>-898109</v>
      </c>
      <c r="N26" s="28"/>
      <c r="O26" s="28">
        <v>0</v>
      </c>
      <c r="P26" s="28"/>
      <c r="Q26" s="28">
        <v>0</v>
      </c>
      <c r="R26" s="28"/>
      <c r="S26" s="28">
        <v>0</v>
      </c>
      <c r="T26" s="28"/>
      <c r="U26" s="28">
        <v>0</v>
      </c>
      <c r="V26" s="28"/>
      <c r="W26" s="28">
        <f>SUM(E26:Q26)</f>
        <v>-898109</v>
      </c>
      <c r="X26" s="28"/>
      <c r="Y26" s="28">
        <v>0</v>
      </c>
      <c r="Z26" s="28"/>
      <c r="AA26" s="28">
        <f t="shared" si="0"/>
        <v>-898109</v>
      </c>
      <c r="AH26" s="25"/>
    </row>
    <row r="27" spans="1:34" x14ac:dyDescent="0.7">
      <c r="B27" s="19"/>
      <c r="C27" s="31" t="s">
        <v>76</v>
      </c>
      <c r="E27" s="72">
        <f>SUM(E21:E26)</f>
        <v>0</v>
      </c>
      <c r="F27" s="28"/>
      <c r="G27" s="72">
        <f>SUM(G21:G26)</f>
        <v>0</v>
      </c>
      <c r="H27" s="28"/>
      <c r="I27" s="72">
        <f>SUM(I21:I26)</f>
        <v>0</v>
      </c>
      <c r="J27" s="27">
        <f>SUM(J24:J26)</f>
        <v>0</v>
      </c>
      <c r="K27" s="72">
        <f>SUM(K21:K26)</f>
        <v>0</v>
      </c>
      <c r="L27" s="27"/>
      <c r="M27" s="72">
        <f>SUM(M21:M26)</f>
        <v>-890157</v>
      </c>
      <c r="N27" s="27"/>
      <c r="O27" s="72">
        <f>SUM(O21:O26)</f>
        <v>0</v>
      </c>
      <c r="P27" s="27"/>
      <c r="Q27" s="72">
        <f>SUM(Q21:Q26)</f>
        <v>-7952</v>
      </c>
      <c r="R27" s="27"/>
      <c r="S27" s="72">
        <f>SUM(S21:S26)</f>
        <v>362</v>
      </c>
      <c r="T27" s="27"/>
      <c r="U27" s="72">
        <f>SUM(U21:U26)</f>
        <v>-7590</v>
      </c>
      <c r="V27" s="27"/>
      <c r="W27" s="72">
        <f>SUM(W21:W26)</f>
        <v>-897747</v>
      </c>
      <c r="X27" s="27"/>
      <c r="Y27" s="72">
        <f>SUM(Y21:Y26)</f>
        <v>40025</v>
      </c>
      <c r="Z27" s="27"/>
      <c r="AA27" s="72">
        <f>SUM(AA21:AA26)</f>
        <v>-857722</v>
      </c>
      <c r="AH27" s="25"/>
    </row>
    <row r="28" spans="1:34" x14ac:dyDescent="0.7">
      <c r="B28" s="26" t="s">
        <v>77</v>
      </c>
      <c r="C28" s="31"/>
      <c r="E28" s="72">
        <f>E27</f>
        <v>0</v>
      </c>
      <c r="F28" s="28"/>
      <c r="G28" s="72">
        <f>G27</f>
        <v>0</v>
      </c>
      <c r="H28" s="28"/>
      <c r="I28" s="72">
        <f>I27</f>
        <v>0</v>
      </c>
      <c r="J28" s="27" t="e">
        <f>SUM(J27,#REF!)</f>
        <v>#REF!</v>
      </c>
      <c r="K28" s="72">
        <f>K27</f>
        <v>0</v>
      </c>
      <c r="L28" s="27"/>
      <c r="M28" s="72">
        <f>M27</f>
        <v>-890157</v>
      </c>
      <c r="N28" s="27"/>
      <c r="O28" s="72">
        <f>O27</f>
        <v>0</v>
      </c>
      <c r="P28" s="27"/>
      <c r="Q28" s="72">
        <f>Q27</f>
        <v>-7952</v>
      </c>
      <c r="R28" s="27"/>
      <c r="S28" s="72">
        <f>S27</f>
        <v>362</v>
      </c>
      <c r="T28" s="27"/>
      <c r="U28" s="72">
        <f>U27</f>
        <v>-7590</v>
      </c>
      <c r="V28" s="27"/>
      <c r="W28" s="72">
        <f>W27</f>
        <v>-897747</v>
      </c>
      <c r="X28" s="27"/>
      <c r="Y28" s="72">
        <f>Y27</f>
        <v>40025</v>
      </c>
      <c r="Z28" s="27"/>
      <c r="AA28" s="72">
        <f>AA27</f>
        <v>-857722</v>
      </c>
      <c r="AH28" s="25"/>
    </row>
    <row r="29" spans="1:34" ht="23.5" thickBot="1" x14ac:dyDescent="0.75">
      <c r="A29" s="26" t="s">
        <v>186</v>
      </c>
      <c r="B29" s="26"/>
      <c r="C29" s="26"/>
      <c r="E29" s="80">
        <f>+E14+E18+E28</f>
        <v>300000</v>
      </c>
      <c r="F29" s="28"/>
      <c r="G29" s="80">
        <f>+G14+G18+G28</f>
        <v>1092894</v>
      </c>
      <c r="H29" s="28"/>
      <c r="I29" s="80">
        <f>+I14+I18+I28</f>
        <v>30000</v>
      </c>
      <c r="J29" s="27" t="e">
        <f>+J14+J18+J28</f>
        <v>#REF!</v>
      </c>
      <c r="K29" s="80">
        <f>+K14+K18+K28</f>
        <v>21676</v>
      </c>
      <c r="L29" s="27"/>
      <c r="M29" s="80">
        <f>+M14+M18+M28</f>
        <v>880970</v>
      </c>
      <c r="N29" s="27"/>
      <c r="O29" s="80">
        <f>+O14+O18+O28</f>
        <v>-21676</v>
      </c>
      <c r="P29" s="27"/>
      <c r="Q29" s="80">
        <f>+Q14+Q18+Q28</f>
        <v>257862</v>
      </c>
      <c r="R29" s="27"/>
      <c r="S29" s="80">
        <f>+S14+S18+S28</f>
        <v>-353320</v>
      </c>
      <c r="T29" s="27"/>
      <c r="U29" s="80">
        <f>+U14+U18+U28</f>
        <v>-95458</v>
      </c>
      <c r="V29" s="27"/>
      <c r="W29" s="80">
        <f>+W14+W18+W28</f>
        <v>2208406</v>
      </c>
      <c r="X29" s="27"/>
      <c r="Y29" s="80">
        <f>+Y14+Y18+Y28</f>
        <v>54307</v>
      </c>
      <c r="Z29" s="27"/>
      <c r="AA29" s="80">
        <f>+AA14+AA18+AA28</f>
        <v>2262713</v>
      </c>
      <c r="AB29" s="3"/>
      <c r="AC29" s="32"/>
      <c r="AH29" s="25"/>
    </row>
    <row r="30" spans="1:34" ht="11" customHeight="1" thickTop="1" x14ac:dyDescent="0.7">
      <c r="A30" s="19"/>
      <c r="B30" s="26"/>
      <c r="C30" s="31"/>
      <c r="E30" s="27"/>
      <c r="F30" s="28"/>
      <c r="G30" s="28"/>
      <c r="H30" s="2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H30" s="25"/>
    </row>
    <row r="31" spans="1:34" x14ac:dyDescent="0.7">
      <c r="A31" s="26" t="s">
        <v>125</v>
      </c>
      <c r="B31" s="26"/>
      <c r="C31" s="26"/>
      <c r="E31" s="27">
        <v>300000</v>
      </c>
      <c r="F31" s="28"/>
      <c r="G31" s="27">
        <v>1092894</v>
      </c>
      <c r="H31" s="28"/>
      <c r="I31" s="27">
        <v>30000</v>
      </c>
      <c r="J31" s="27"/>
      <c r="K31" s="27">
        <v>0</v>
      </c>
      <c r="L31" s="27"/>
      <c r="M31" s="27">
        <v>426925</v>
      </c>
      <c r="N31" s="27"/>
      <c r="O31" s="27">
        <v>0</v>
      </c>
      <c r="P31" s="27"/>
      <c r="Q31" s="27">
        <v>0</v>
      </c>
      <c r="R31" s="27"/>
      <c r="S31" s="27">
        <v>-353682</v>
      </c>
      <c r="T31" s="27"/>
      <c r="U31" s="27">
        <f>SUM(Q31:S31)</f>
        <v>-353682</v>
      </c>
      <c r="V31" s="27"/>
      <c r="W31" s="27">
        <v>1496137</v>
      </c>
      <c r="X31" s="27"/>
      <c r="Y31" s="27">
        <v>5114</v>
      </c>
      <c r="Z31" s="27"/>
      <c r="AA31" s="27">
        <v>1501251</v>
      </c>
      <c r="AC31" s="32"/>
      <c r="AH31" s="25"/>
    </row>
    <row r="32" spans="1:34" x14ac:dyDescent="0.7">
      <c r="A32" s="26" t="s">
        <v>140</v>
      </c>
      <c r="B32" s="26"/>
      <c r="C32" s="26"/>
      <c r="E32" s="27"/>
      <c r="F32" s="28"/>
      <c r="G32" s="28"/>
      <c r="H32" s="2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8"/>
      <c r="X32" s="27"/>
      <c r="Y32" s="27"/>
      <c r="Z32" s="27"/>
      <c r="AA32" s="28"/>
      <c r="AH32" s="25"/>
    </row>
    <row r="33" spans="1:34" x14ac:dyDescent="0.7">
      <c r="B33" s="9" t="s">
        <v>112</v>
      </c>
      <c r="E33" s="28">
        <v>0</v>
      </c>
      <c r="F33" s="28"/>
      <c r="G33" s="28">
        <v>0</v>
      </c>
      <c r="H33" s="28"/>
      <c r="I33" s="28">
        <v>0</v>
      </c>
      <c r="J33" s="28"/>
      <c r="K33" s="28">
        <v>0</v>
      </c>
      <c r="L33" s="28"/>
      <c r="M33" s="28">
        <v>728598</v>
      </c>
      <c r="N33" s="28"/>
      <c r="O33" s="28">
        <v>0</v>
      </c>
      <c r="P33" s="28"/>
      <c r="Q33" s="28">
        <v>0</v>
      </c>
      <c r="R33" s="28"/>
      <c r="S33" s="28">
        <v>0</v>
      </c>
      <c r="T33" s="28"/>
      <c r="U33" s="28">
        <f>SUM(Q33:S33)</f>
        <v>0</v>
      </c>
      <c r="V33" s="28"/>
      <c r="W33" s="28">
        <f>SUM(E33:O33,U33)</f>
        <v>728598</v>
      </c>
      <c r="X33" s="28"/>
      <c r="Y33" s="28">
        <v>3031</v>
      </c>
      <c r="Z33" s="28"/>
      <c r="AA33" s="28">
        <f>+W33+Y33</f>
        <v>731629</v>
      </c>
      <c r="AB33" s="7"/>
      <c r="AC33" s="32"/>
      <c r="AH33" s="25"/>
    </row>
    <row r="34" spans="1:34" x14ac:dyDescent="0.7">
      <c r="B34" s="9" t="s">
        <v>141</v>
      </c>
      <c r="E34" s="28">
        <v>0</v>
      </c>
      <c r="F34" s="28"/>
      <c r="G34" s="28">
        <v>0</v>
      </c>
      <c r="H34" s="28"/>
      <c r="I34" s="28">
        <v>0</v>
      </c>
      <c r="J34" s="28"/>
      <c r="K34" s="28">
        <v>0</v>
      </c>
      <c r="L34" s="28"/>
      <c r="M34" s="28">
        <v>-4</v>
      </c>
      <c r="N34" s="28"/>
      <c r="O34" s="28">
        <v>0</v>
      </c>
      <c r="P34" s="28"/>
      <c r="Q34" s="28">
        <v>431</v>
      </c>
      <c r="R34" s="28"/>
      <c r="S34" s="28">
        <v>0</v>
      </c>
      <c r="T34" s="28"/>
      <c r="U34" s="28">
        <f>SUM(Q34:S34)</f>
        <v>431</v>
      </c>
      <c r="V34" s="28"/>
      <c r="W34" s="28">
        <f>SUM(E34:O34,U34)</f>
        <v>427</v>
      </c>
      <c r="X34" s="28"/>
      <c r="Y34" s="28">
        <v>0</v>
      </c>
      <c r="Z34" s="28"/>
      <c r="AA34" s="28">
        <f>+W34+Y34</f>
        <v>427</v>
      </c>
      <c r="AH34" s="25"/>
    </row>
    <row r="35" spans="1:34" x14ac:dyDescent="0.7">
      <c r="B35" s="19" t="s">
        <v>113</v>
      </c>
      <c r="C35" s="19"/>
      <c r="E35" s="72">
        <f>SUM(E33:E34)</f>
        <v>0</v>
      </c>
      <c r="F35" s="28"/>
      <c r="G35" s="72">
        <f>SUM(G33:G34)</f>
        <v>0</v>
      </c>
      <c r="H35" s="28"/>
      <c r="I35" s="72">
        <f>SUM(I33:I34)</f>
        <v>0</v>
      </c>
      <c r="J35" s="27"/>
      <c r="K35" s="72">
        <f>SUM(K33:K34)</f>
        <v>0</v>
      </c>
      <c r="L35" s="27"/>
      <c r="M35" s="72">
        <f>SUM(M33:M34)</f>
        <v>728594</v>
      </c>
      <c r="N35" s="27"/>
      <c r="O35" s="72">
        <f>SUM(O33:O34)</f>
        <v>0</v>
      </c>
      <c r="P35" s="27"/>
      <c r="Q35" s="72">
        <f>SUM(Q33:Q34)</f>
        <v>431</v>
      </c>
      <c r="R35" s="27"/>
      <c r="S35" s="72">
        <f>SUM(S33:S34)</f>
        <v>0</v>
      </c>
      <c r="T35" s="27"/>
      <c r="U35" s="72">
        <f>SUM(U33:U34)</f>
        <v>431</v>
      </c>
      <c r="V35" s="27"/>
      <c r="W35" s="72">
        <f>SUM(W33:W34)</f>
        <v>729025</v>
      </c>
      <c r="X35" s="27"/>
      <c r="Y35" s="72">
        <f>SUM(Y33:Y34)</f>
        <v>3031</v>
      </c>
      <c r="Z35" s="27"/>
      <c r="AA35" s="72">
        <f>SUM(AA33:AA34)</f>
        <v>732056</v>
      </c>
      <c r="AH35" s="25"/>
    </row>
    <row r="36" spans="1:34" x14ac:dyDescent="0.7">
      <c r="A36" s="26" t="s">
        <v>72</v>
      </c>
      <c r="B36" s="19"/>
      <c r="C36" s="19"/>
      <c r="E36" s="27"/>
      <c r="F36" s="28"/>
      <c r="G36" s="28"/>
      <c r="H36" s="2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H36" s="25"/>
    </row>
    <row r="37" spans="1:34" x14ac:dyDescent="0.7">
      <c r="B37" s="26" t="s">
        <v>73</v>
      </c>
      <c r="C37" s="26"/>
      <c r="D37" s="24"/>
      <c r="E37" s="27"/>
      <c r="F37" s="28"/>
      <c r="G37" s="28"/>
      <c r="H37" s="2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H37" s="25"/>
    </row>
    <row r="38" spans="1:34" hidden="1" x14ac:dyDescent="0.7">
      <c r="B38" s="19"/>
      <c r="C38" s="30" t="s">
        <v>74</v>
      </c>
      <c r="D38" s="24"/>
      <c r="E38" s="28">
        <v>0</v>
      </c>
      <c r="F38" s="28"/>
      <c r="G38" s="28">
        <v>0</v>
      </c>
      <c r="H38" s="28"/>
      <c r="I38" s="28">
        <v>0</v>
      </c>
      <c r="J38" s="28"/>
      <c r="K38" s="28">
        <v>0</v>
      </c>
      <c r="L38" s="28"/>
      <c r="M38" s="28">
        <f>-I38</f>
        <v>0</v>
      </c>
      <c r="N38" s="28"/>
      <c r="O38" s="28">
        <f>-K38</f>
        <v>0</v>
      </c>
      <c r="P38" s="28"/>
      <c r="Q38" s="28">
        <v>0</v>
      </c>
      <c r="R38" s="28"/>
      <c r="S38" s="28">
        <v>0</v>
      </c>
      <c r="T38" s="28"/>
      <c r="U38" s="28">
        <v>0</v>
      </c>
      <c r="V38" s="28"/>
      <c r="W38" s="28">
        <f>SUM(E38:Q38)</f>
        <v>0</v>
      </c>
      <c r="X38" s="28"/>
      <c r="Y38" s="28">
        <v>0</v>
      </c>
      <c r="Z38" s="28"/>
      <c r="AA38" s="28">
        <f>+W38+Y38</f>
        <v>0</v>
      </c>
      <c r="AH38" s="25"/>
    </row>
    <row r="39" spans="1:34" x14ac:dyDescent="0.7">
      <c r="B39" s="19"/>
      <c r="C39" s="30" t="s">
        <v>75</v>
      </c>
      <c r="D39" s="24"/>
      <c r="E39" s="28">
        <v>0</v>
      </c>
      <c r="F39" s="28"/>
      <c r="G39" s="28">
        <v>0</v>
      </c>
      <c r="H39" s="28"/>
      <c r="I39" s="28">
        <v>0</v>
      </c>
      <c r="J39" s="28"/>
      <c r="K39" s="28">
        <v>0</v>
      </c>
      <c r="L39" s="28"/>
      <c r="M39" s="28">
        <v>-315000</v>
      </c>
      <c r="N39" s="28"/>
      <c r="O39" s="28">
        <v>0</v>
      </c>
      <c r="P39" s="28"/>
      <c r="Q39" s="28">
        <v>0</v>
      </c>
      <c r="R39" s="28"/>
      <c r="S39" s="28">
        <v>0</v>
      </c>
      <c r="T39" s="28"/>
      <c r="U39" s="28">
        <v>0</v>
      </c>
      <c r="V39" s="28"/>
      <c r="W39" s="28">
        <f>SUM(E39:Q39)</f>
        <v>-315000</v>
      </c>
      <c r="X39" s="28"/>
      <c r="Y39" s="28">
        <v>0</v>
      </c>
      <c r="Z39" s="28"/>
      <c r="AA39" s="28">
        <f>+W39+Y39</f>
        <v>-315000</v>
      </c>
      <c r="AH39" s="25"/>
    </row>
    <row r="40" spans="1:34" x14ac:dyDescent="0.7">
      <c r="B40" s="19"/>
      <c r="C40" s="31" t="s">
        <v>76</v>
      </c>
      <c r="E40" s="72">
        <f>SUM(E38:E39)</f>
        <v>0</v>
      </c>
      <c r="F40" s="28"/>
      <c r="G40" s="72">
        <f>SUM(G38:G39)</f>
        <v>0</v>
      </c>
      <c r="H40" s="28"/>
      <c r="I40" s="72">
        <f>SUM(I38:I39)</f>
        <v>0</v>
      </c>
      <c r="J40" s="27"/>
      <c r="K40" s="72">
        <f>SUM(K38:K39)</f>
        <v>0</v>
      </c>
      <c r="L40" s="27"/>
      <c r="M40" s="72">
        <f>SUM(M38:M39)</f>
        <v>-315000</v>
      </c>
      <c r="N40" s="27"/>
      <c r="O40" s="72">
        <f>SUM(O38:O39)</f>
        <v>0</v>
      </c>
      <c r="P40" s="27"/>
      <c r="Q40" s="72">
        <f>SUM(Q38:Q39)</f>
        <v>0</v>
      </c>
      <c r="R40" s="27"/>
      <c r="S40" s="72">
        <f>SUM(S38:S39)</f>
        <v>0</v>
      </c>
      <c r="T40" s="27"/>
      <c r="U40" s="72">
        <f>SUM(U38:U39)</f>
        <v>0</v>
      </c>
      <c r="V40" s="27"/>
      <c r="W40" s="72">
        <f>SUM(W38:W39)</f>
        <v>-315000</v>
      </c>
      <c r="X40" s="27"/>
      <c r="Y40" s="72">
        <f>SUM(Y38:Y39)</f>
        <v>0</v>
      </c>
      <c r="Z40" s="27"/>
      <c r="AA40" s="72">
        <f>SUM(AA38:AA39)</f>
        <v>-315000</v>
      </c>
      <c r="AH40" s="25"/>
    </row>
    <row r="41" spans="1:34" x14ac:dyDescent="0.7">
      <c r="B41" s="26" t="s">
        <v>77</v>
      </c>
      <c r="C41" s="31"/>
      <c r="E41" s="72">
        <f>E40</f>
        <v>0</v>
      </c>
      <c r="F41" s="28"/>
      <c r="G41" s="72">
        <f>G40</f>
        <v>0</v>
      </c>
      <c r="H41" s="28"/>
      <c r="I41" s="72">
        <f>I40</f>
        <v>0</v>
      </c>
      <c r="J41" s="27"/>
      <c r="K41" s="72">
        <f>K40</f>
        <v>0</v>
      </c>
      <c r="L41" s="27"/>
      <c r="M41" s="72">
        <f>M40</f>
        <v>-315000</v>
      </c>
      <c r="N41" s="27"/>
      <c r="O41" s="72">
        <f>O40</f>
        <v>0</v>
      </c>
      <c r="P41" s="27"/>
      <c r="Q41" s="72">
        <f>Q40</f>
        <v>0</v>
      </c>
      <c r="R41" s="27"/>
      <c r="S41" s="72">
        <f>S40</f>
        <v>0</v>
      </c>
      <c r="T41" s="27"/>
      <c r="U41" s="72">
        <f>U40</f>
        <v>0</v>
      </c>
      <c r="V41" s="27"/>
      <c r="W41" s="72">
        <f>W40</f>
        <v>-315000</v>
      </c>
      <c r="X41" s="27"/>
      <c r="Y41" s="72">
        <f>Y40</f>
        <v>0</v>
      </c>
      <c r="Z41" s="27"/>
      <c r="AA41" s="72">
        <f>AA40</f>
        <v>-315000</v>
      </c>
      <c r="AH41" s="25"/>
    </row>
    <row r="42" spans="1:34" ht="23.5" thickBot="1" x14ac:dyDescent="0.75">
      <c r="A42" s="26" t="s">
        <v>187</v>
      </c>
      <c r="B42" s="26"/>
      <c r="C42" s="31"/>
      <c r="E42" s="80">
        <f>+E31+E35+E41</f>
        <v>300000</v>
      </c>
      <c r="F42" s="28"/>
      <c r="G42" s="80">
        <f>+G31+G35+G41</f>
        <v>1092894</v>
      </c>
      <c r="H42" s="28"/>
      <c r="I42" s="80">
        <f>+I31+I35+I41</f>
        <v>30000</v>
      </c>
      <c r="J42" s="27"/>
      <c r="K42" s="80">
        <f>+K31+K35+K41</f>
        <v>0</v>
      </c>
      <c r="L42" s="27"/>
      <c r="M42" s="80">
        <f>+M31+M35+M41</f>
        <v>840519</v>
      </c>
      <c r="N42" s="27"/>
      <c r="O42" s="80">
        <f>+O31+O35+O41</f>
        <v>0</v>
      </c>
      <c r="P42" s="27"/>
      <c r="Q42" s="80">
        <f>+Q31+Q35+Q41</f>
        <v>431</v>
      </c>
      <c r="R42" s="27"/>
      <c r="S42" s="80">
        <f>+S31+S35+S41</f>
        <v>-353682</v>
      </c>
      <c r="T42" s="27"/>
      <c r="U42" s="80">
        <f>+U31+U35+U41</f>
        <v>-353251</v>
      </c>
      <c r="V42" s="27"/>
      <c r="W42" s="80">
        <f>+W31+W35+W41</f>
        <v>1910162</v>
      </c>
      <c r="X42" s="27"/>
      <c r="Y42" s="80">
        <f>+Y31+Y35+Y41</f>
        <v>8145</v>
      </c>
      <c r="Z42" s="27"/>
      <c r="AA42" s="80">
        <f>+AA31+AA35+AA41</f>
        <v>1918307</v>
      </c>
      <c r="AB42" s="49"/>
      <c r="AH42" s="25"/>
    </row>
    <row r="43" spans="1:34" ht="11" customHeight="1" thickTop="1" x14ac:dyDescent="0.7">
      <c r="A43" s="19"/>
      <c r="B43" s="26"/>
      <c r="C43" s="31"/>
      <c r="E43" s="27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H43" s="25"/>
    </row>
    <row r="44" spans="1:34" x14ac:dyDescent="0.7">
      <c r="A44" s="19"/>
      <c r="B44" s="26"/>
      <c r="C44" s="26"/>
      <c r="E44" s="27"/>
      <c r="F44" s="28"/>
      <c r="G44" s="27"/>
      <c r="H44" s="2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3"/>
      <c r="AC44" s="32"/>
      <c r="AH44" s="25"/>
    </row>
    <row r="68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7">
    <mergeCell ref="AA7:AA8"/>
    <mergeCell ref="A1:AA1"/>
    <mergeCell ref="A2:AA2"/>
    <mergeCell ref="A3:AA3"/>
    <mergeCell ref="I7:M8"/>
    <mergeCell ref="Q7:U7"/>
    <mergeCell ref="E6:Y6"/>
  </mergeCells>
  <printOptions horizontalCentered="1"/>
  <pageMargins left="0.43307086614173201" right="0.196850393700787" top="0.66929133858267698" bottom="0.25" header="0.39370078740157499" footer="0.25"/>
  <pageSetup paperSize="9" scale="51" firstPageNumber="8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  <pageSetUpPr fitToPage="1"/>
  </sheetPr>
  <dimension ref="A1:Z64"/>
  <sheetViews>
    <sheetView view="pageBreakPreview" topLeftCell="A18" zoomScale="48" zoomScaleNormal="51" zoomScaleSheetLayoutView="48" workbookViewId="0">
      <selection activeCell="W36" sqref="W36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52.08984375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5.0898437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8.72656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9" customFormat="1" x14ac:dyDescent="0.7">
      <c r="A1" s="208" t="s">
        <v>0</v>
      </c>
      <c r="B1" s="208"/>
      <c r="C1" s="208"/>
      <c r="D1" s="208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</row>
    <row r="2" spans="1:26" s="19" customFormat="1" x14ac:dyDescent="0.7">
      <c r="A2" s="209" t="s">
        <v>59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</row>
    <row r="3" spans="1:26" s="19" customFormat="1" x14ac:dyDescent="0.7">
      <c r="A3" s="208" t="str">
        <f>+'PL 9m'!A3:K3</f>
        <v>สำหรับงวดเก้าเดือน สิ้นสุดวันที่ 30 กันยายน 2565</v>
      </c>
      <c r="B3" s="208"/>
      <c r="C3" s="208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</row>
    <row r="4" spans="1:26" s="19" customFormat="1" x14ac:dyDescent="0.7">
      <c r="A4" s="34"/>
      <c r="B4" s="34"/>
      <c r="C4" s="34"/>
      <c r="D4" s="34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62" t="s">
        <v>5</v>
      </c>
    </row>
    <row r="5" spans="1:26" s="19" customFormat="1" x14ac:dyDescent="0.7">
      <c r="A5" s="34"/>
      <c r="B5" s="34"/>
      <c r="C5" s="34"/>
      <c r="D5" s="34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62" t="s">
        <v>7</v>
      </c>
    </row>
    <row r="6" spans="1:26" s="19" customFormat="1" x14ac:dyDescent="0.7">
      <c r="A6" s="34"/>
      <c r="B6" s="34"/>
      <c r="C6" s="34"/>
      <c r="D6" s="34"/>
      <c r="E6" s="215" t="s">
        <v>3</v>
      </c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7"/>
      <c r="S6" s="62" t="s">
        <v>111</v>
      </c>
    </row>
    <row r="7" spans="1:26" x14ac:dyDescent="0.7">
      <c r="A7" s="20"/>
      <c r="B7" s="20"/>
      <c r="C7" s="20"/>
      <c r="D7" s="20"/>
      <c r="E7" s="63" t="s">
        <v>60</v>
      </c>
      <c r="F7" s="63"/>
      <c r="G7" s="63" t="s">
        <v>61</v>
      </c>
      <c r="H7" s="63"/>
      <c r="I7" s="213" t="s">
        <v>35</v>
      </c>
      <c r="J7" s="213"/>
      <c r="K7" s="213"/>
      <c r="L7" s="213"/>
      <c r="M7" s="213"/>
      <c r="N7" s="63"/>
      <c r="O7" s="63" t="s">
        <v>132</v>
      </c>
      <c r="P7" s="63"/>
      <c r="Q7" s="143" t="s">
        <v>135</v>
      </c>
      <c r="R7" s="63"/>
      <c r="S7" s="206" t="s">
        <v>58</v>
      </c>
    </row>
    <row r="8" spans="1:26" x14ac:dyDescent="0.7">
      <c r="E8" s="27" t="s">
        <v>63</v>
      </c>
      <c r="F8" s="27"/>
      <c r="G8" s="27" t="s">
        <v>64</v>
      </c>
      <c r="H8" s="27"/>
      <c r="I8" s="214"/>
      <c r="J8" s="214"/>
      <c r="K8" s="214"/>
      <c r="L8" s="214"/>
      <c r="M8" s="214"/>
      <c r="N8" s="27"/>
      <c r="O8" s="27"/>
      <c r="P8" s="27"/>
      <c r="Q8" s="192" t="s">
        <v>136</v>
      </c>
      <c r="R8" s="27"/>
      <c r="S8" s="207"/>
    </row>
    <row r="9" spans="1:26" x14ac:dyDescent="0.7">
      <c r="E9" s="27"/>
      <c r="F9" s="27"/>
      <c r="G9" s="27"/>
      <c r="H9" s="27"/>
      <c r="I9" s="27" t="s">
        <v>67</v>
      </c>
      <c r="J9" s="27"/>
      <c r="K9" s="27" t="s">
        <v>67</v>
      </c>
      <c r="L9" s="27"/>
      <c r="M9" s="27" t="s">
        <v>68</v>
      </c>
      <c r="N9" s="27"/>
      <c r="O9" s="27"/>
      <c r="P9" s="27"/>
      <c r="Q9" s="193" t="s">
        <v>162</v>
      </c>
      <c r="R9" s="27"/>
      <c r="S9" s="142"/>
    </row>
    <row r="10" spans="1:26" ht="23.25" customHeight="1" x14ac:dyDescent="0.7">
      <c r="E10" s="9"/>
      <c r="F10" s="27"/>
      <c r="G10" s="9"/>
      <c r="H10" s="27"/>
      <c r="I10" s="27" t="s">
        <v>70</v>
      </c>
      <c r="J10" s="27"/>
      <c r="K10" s="27" t="s">
        <v>134</v>
      </c>
      <c r="L10" s="27"/>
      <c r="M10" s="27"/>
      <c r="N10" s="27"/>
      <c r="O10" s="27"/>
      <c r="P10" s="27"/>
      <c r="Q10" s="27" t="s">
        <v>163</v>
      </c>
      <c r="R10" s="27"/>
      <c r="S10" s="27"/>
    </row>
    <row r="11" spans="1:26" ht="23.25" customHeight="1" x14ac:dyDescent="0.7"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 t="s">
        <v>164</v>
      </c>
      <c r="R11" s="27"/>
      <c r="S11" s="27"/>
    </row>
    <row r="12" spans="1:26" ht="23.25" customHeight="1" x14ac:dyDescent="0.7"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 t="s">
        <v>166</v>
      </c>
      <c r="R12" s="27"/>
      <c r="S12" s="27"/>
    </row>
    <row r="13" spans="1:26" x14ac:dyDescent="0.7">
      <c r="A13" s="22"/>
      <c r="B13" s="22"/>
      <c r="C13" s="22"/>
      <c r="D13" s="23" t="s">
        <v>4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 t="s">
        <v>165</v>
      </c>
      <c r="R13" s="61"/>
      <c r="S13" s="61"/>
    </row>
    <row r="14" spans="1:26" ht="8" customHeight="1" x14ac:dyDescent="0.7">
      <c r="A14" s="19"/>
      <c r="B14" s="26"/>
      <c r="C14" s="31"/>
      <c r="E14" s="70"/>
      <c r="F14" s="67"/>
      <c r="G14" s="67"/>
      <c r="H14" s="67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49"/>
      <c r="Z14" s="25"/>
    </row>
    <row r="15" spans="1:26" x14ac:dyDescent="0.7">
      <c r="A15" s="26" t="s">
        <v>133</v>
      </c>
      <c r="E15" s="27">
        <v>300000</v>
      </c>
      <c r="F15" s="28"/>
      <c r="G15" s="27">
        <v>1092894</v>
      </c>
      <c r="H15" s="28"/>
      <c r="I15" s="27">
        <v>30000</v>
      </c>
      <c r="J15" s="27"/>
      <c r="K15" s="27">
        <v>21676</v>
      </c>
      <c r="L15" s="27"/>
      <c r="M15" s="27">
        <v>390707</v>
      </c>
      <c r="N15" s="27"/>
      <c r="O15" s="27">
        <v>-21676</v>
      </c>
      <c r="P15" s="27"/>
      <c r="Q15" s="27">
        <v>114014</v>
      </c>
      <c r="R15" s="27"/>
      <c r="S15" s="27">
        <f>SUM(E15:Q15)</f>
        <v>1927615</v>
      </c>
      <c r="Z15" s="25"/>
    </row>
    <row r="16" spans="1:26" x14ac:dyDescent="0.7">
      <c r="A16" s="26" t="s">
        <v>140</v>
      </c>
      <c r="B16" s="26"/>
      <c r="C16" s="26"/>
      <c r="E16" s="27"/>
      <c r="F16" s="28"/>
      <c r="G16" s="28"/>
      <c r="H16" s="2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Z16" s="25"/>
    </row>
    <row r="17" spans="1:26" x14ac:dyDescent="0.7">
      <c r="B17" s="9" t="s">
        <v>112</v>
      </c>
      <c r="E17" s="28">
        <v>0</v>
      </c>
      <c r="F17" s="28"/>
      <c r="G17" s="28">
        <v>0</v>
      </c>
      <c r="H17" s="28"/>
      <c r="I17" s="28">
        <v>0</v>
      </c>
      <c r="J17" s="28"/>
      <c r="K17" s="28">
        <v>0</v>
      </c>
      <c r="L17" s="28"/>
      <c r="M17" s="28">
        <v>795005</v>
      </c>
      <c r="N17" s="28"/>
      <c r="O17" s="28">
        <v>0</v>
      </c>
      <c r="P17" s="28"/>
      <c r="Q17" s="28">
        <v>0</v>
      </c>
      <c r="R17" s="28"/>
      <c r="S17" s="28">
        <f>SUM(E17:Q17)</f>
        <v>795005</v>
      </c>
      <c r="Z17" s="25"/>
    </row>
    <row r="18" spans="1:26" x14ac:dyDescent="0.7">
      <c r="B18" s="9" t="s">
        <v>141</v>
      </c>
      <c r="E18" s="28">
        <v>0</v>
      </c>
      <c r="F18" s="28"/>
      <c r="G18" s="28">
        <v>0</v>
      </c>
      <c r="H18" s="28"/>
      <c r="I18" s="28">
        <v>0</v>
      </c>
      <c r="J18" s="28"/>
      <c r="K18" s="28">
        <v>0</v>
      </c>
      <c r="L18" s="28"/>
      <c r="M18" s="28">
        <v>4193</v>
      </c>
      <c r="N18" s="28"/>
      <c r="O18" s="28">
        <v>0</v>
      </c>
      <c r="P18" s="28"/>
      <c r="Q18" s="28">
        <v>151800</v>
      </c>
      <c r="R18" s="28"/>
      <c r="S18" s="28">
        <f>SUM(E18:Q18)</f>
        <v>155993</v>
      </c>
      <c r="Z18" s="25"/>
    </row>
    <row r="19" spans="1:26" x14ac:dyDescent="0.7">
      <c r="B19" s="19" t="s">
        <v>142</v>
      </c>
      <c r="C19" s="19"/>
      <c r="E19" s="72">
        <f>SUM(E17:E18)</f>
        <v>0</v>
      </c>
      <c r="F19" s="28"/>
      <c r="G19" s="72">
        <f>SUM(G17:G18)</f>
        <v>0</v>
      </c>
      <c r="H19" s="28"/>
      <c r="I19" s="72">
        <f>SUM(I17:I18)</f>
        <v>0</v>
      </c>
      <c r="J19" s="27"/>
      <c r="K19" s="72">
        <f>SUM(K17:K18)</f>
        <v>0</v>
      </c>
      <c r="L19" s="27"/>
      <c r="M19" s="72">
        <f>SUM(M17:M18)</f>
        <v>799198</v>
      </c>
      <c r="N19" s="27"/>
      <c r="O19" s="72">
        <f>SUM(O17:O18)</f>
        <v>0</v>
      </c>
      <c r="P19" s="27"/>
      <c r="Q19" s="72">
        <f>SUM(Q17:Q18)</f>
        <v>151800</v>
      </c>
      <c r="R19" s="27"/>
      <c r="S19" s="72">
        <f>SUM(S17:S18)</f>
        <v>950998</v>
      </c>
      <c r="T19" s="32"/>
      <c r="Z19" s="25"/>
    </row>
    <row r="20" spans="1:26" x14ac:dyDescent="0.7">
      <c r="A20" s="26" t="s">
        <v>72</v>
      </c>
      <c r="B20" s="19"/>
      <c r="C20" s="19"/>
      <c r="E20" s="27"/>
      <c r="F20" s="28"/>
      <c r="G20" s="28"/>
      <c r="H20" s="2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Z20" s="25"/>
    </row>
    <row r="21" spans="1:26" x14ac:dyDescent="0.7">
      <c r="B21" s="26" t="s">
        <v>73</v>
      </c>
      <c r="C21" s="26"/>
      <c r="D21" s="24"/>
      <c r="E21" s="27"/>
      <c r="F21" s="28"/>
      <c r="G21" s="28"/>
      <c r="H21" s="2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Z21" s="25"/>
    </row>
    <row r="22" spans="1:26" x14ac:dyDescent="0.7">
      <c r="B22" s="19"/>
      <c r="C22" s="29" t="s">
        <v>180</v>
      </c>
      <c r="E22" s="28">
        <v>0</v>
      </c>
      <c r="F22" s="28"/>
      <c r="G22" s="28">
        <v>0</v>
      </c>
      <c r="H22" s="28"/>
      <c r="I22" s="28">
        <v>0</v>
      </c>
      <c r="J22" s="28"/>
      <c r="K22" s="28">
        <v>0</v>
      </c>
      <c r="L22" s="28"/>
      <c r="M22" s="28">
        <v>7952</v>
      </c>
      <c r="N22" s="28"/>
      <c r="O22" s="28">
        <v>0</v>
      </c>
      <c r="P22" s="28"/>
      <c r="Q22" s="28">
        <v>-7952</v>
      </c>
      <c r="R22" s="28"/>
      <c r="S22" s="28">
        <f>SUM(E22:R22)</f>
        <v>0</v>
      </c>
      <c r="Z22" s="25"/>
    </row>
    <row r="23" spans="1:26" x14ac:dyDescent="0.7">
      <c r="B23" s="19"/>
      <c r="C23" s="30" t="s">
        <v>75</v>
      </c>
      <c r="D23" s="24">
        <v>18</v>
      </c>
      <c r="E23" s="28">
        <v>0</v>
      </c>
      <c r="F23" s="28"/>
      <c r="G23" s="28">
        <v>0</v>
      </c>
      <c r="H23" s="28"/>
      <c r="I23" s="28">
        <v>0</v>
      </c>
      <c r="J23" s="28"/>
      <c r="K23" s="28">
        <v>0</v>
      </c>
      <c r="L23" s="28"/>
      <c r="M23" s="28">
        <v>-898109</v>
      </c>
      <c r="N23" s="28"/>
      <c r="O23" s="28">
        <v>0</v>
      </c>
      <c r="P23" s="28"/>
      <c r="Q23" s="28">
        <v>0</v>
      </c>
      <c r="R23" s="28"/>
      <c r="S23" s="28">
        <f>SUM(E23:Q23)</f>
        <v>-898109</v>
      </c>
      <c r="Z23" s="25"/>
    </row>
    <row r="24" spans="1:26" x14ac:dyDescent="0.7">
      <c r="B24" s="19"/>
      <c r="C24" s="31" t="s">
        <v>76</v>
      </c>
      <c r="E24" s="72">
        <f>SUM(E22:E23)</f>
        <v>0</v>
      </c>
      <c r="F24" s="28"/>
      <c r="G24" s="72">
        <f>SUM(G22:G23)</f>
        <v>0</v>
      </c>
      <c r="H24" s="28"/>
      <c r="I24" s="72">
        <f>SUM(I22:I23)</f>
        <v>0</v>
      </c>
      <c r="J24" s="27"/>
      <c r="K24" s="72">
        <f>SUM(K22:K23)</f>
        <v>0</v>
      </c>
      <c r="L24" s="27"/>
      <c r="M24" s="72">
        <f>SUM(M22:M23)</f>
        <v>-890157</v>
      </c>
      <c r="N24" s="27"/>
      <c r="O24" s="72">
        <f>SUM(O22:O23)</f>
        <v>0</v>
      </c>
      <c r="P24" s="27"/>
      <c r="Q24" s="72">
        <f>SUM(Q22:Q23)</f>
        <v>-7952</v>
      </c>
      <c r="R24" s="27"/>
      <c r="S24" s="72">
        <f>SUM(S22:S23)</f>
        <v>-898109</v>
      </c>
      <c r="Z24" s="25"/>
    </row>
    <row r="25" spans="1:26" x14ac:dyDescent="0.7">
      <c r="B25" s="26" t="s">
        <v>77</v>
      </c>
      <c r="C25" s="31"/>
      <c r="E25" s="72">
        <f>E24</f>
        <v>0</v>
      </c>
      <c r="F25" s="28"/>
      <c r="G25" s="72">
        <f>G24</f>
        <v>0</v>
      </c>
      <c r="H25" s="28"/>
      <c r="I25" s="72">
        <f>I24</f>
        <v>0</v>
      </c>
      <c r="J25" s="27"/>
      <c r="K25" s="72">
        <f>K24</f>
        <v>0</v>
      </c>
      <c r="L25" s="27"/>
      <c r="M25" s="72">
        <f>M24</f>
        <v>-890157</v>
      </c>
      <c r="N25" s="27"/>
      <c r="O25" s="72">
        <f>O24</f>
        <v>0</v>
      </c>
      <c r="P25" s="27"/>
      <c r="Q25" s="72">
        <f>Q24</f>
        <v>-7952</v>
      </c>
      <c r="R25" s="27"/>
      <c r="S25" s="72">
        <f>S24</f>
        <v>-898109</v>
      </c>
      <c r="Z25" s="25"/>
    </row>
    <row r="26" spans="1:26" ht="23.5" thickBot="1" x14ac:dyDescent="0.75">
      <c r="A26" s="26" t="s">
        <v>186</v>
      </c>
      <c r="B26" s="26"/>
      <c r="C26" s="26"/>
      <c r="E26" s="80">
        <f>+E15+E19+E25</f>
        <v>300000</v>
      </c>
      <c r="F26" s="28"/>
      <c r="G26" s="80">
        <f>+G15+G19+G25</f>
        <v>1092894</v>
      </c>
      <c r="H26" s="28"/>
      <c r="I26" s="80">
        <f>+I15+I19+I25</f>
        <v>30000</v>
      </c>
      <c r="J26" s="27"/>
      <c r="K26" s="80">
        <f>+K15+K19+K25</f>
        <v>21676</v>
      </c>
      <c r="L26" s="27"/>
      <c r="M26" s="80">
        <f>+M15+M19+M25</f>
        <v>299748</v>
      </c>
      <c r="N26" s="27"/>
      <c r="O26" s="80">
        <f>+O15+O19+O25</f>
        <v>-21676</v>
      </c>
      <c r="P26" s="27"/>
      <c r="Q26" s="80">
        <f>+Q15+Q19+Q25</f>
        <v>257862</v>
      </c>
      <c r="R26" s="27"/>
      <c r="S26" s="80">
        <f>+S15+S19+S25</f>
        <v>1980504</v>
      </c>
      <c r="T26" s="49"/>
      <c r="Z26" s="25"/>
    </row>
    <row r="27" spans="1:26" ht="12.75" customHeight="1" thickTop="1" x14ac:dyDescent="0.7">
      <c r="E27" s="27"/>
      <c r="F27" s="28"/>
      <c r="G27" s="28"/>
      <c r="H27" s="2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Z27" s="25"/>
    </row>
    <row r="28" spans="1:26" x14ac:dyDescent="0.7">
      <c r="A28" s="26" t="s">
        <v>125</v>
      </c>
      <c r="B28" s="26"/>
      <c r="C28" s="26"/>
      <c r="E28" s="27">
        <v>300000</v>
      </c>
      <c r="F28" s="28"/>
      <c r="G28" s="57">
        <v>1092894</v>
      </c>
      <c r="H28" s="28"/>
      <c r="I28" s="27">
        <v>30000</v>
      </c>
      <c r="J28" s="27"/>
      <c r="K28" s="27">
        <v>0</v>
      </c>
      <c r="L28" s="27"/>
      <c r="M28" s="27">
        <v>298845</v>
      </c>
      <c r="N28" s="27"/>
      <c r="O28" s="27">
        <v>0</v>
      </c>
      <c r="P28" s="27"/>
      <c r="Q28" s="27">
        <v>0</v>
      </c>
      <c r="R28" s="27"/>
      <c r="S28" s="27">
        <v>1721739</v>
      </c>
      <c r="T28" s="49"/>
      <c r="Z28" s="25"/>
    </row>
    <row r="29" spans="1:26" x14ac:dyDescent="0.7">
      <c r="A29" s="26" t="s">
        <v>140</v>
      </c>
      <c r="B29" s="26"/>
      <c r="C29" s="26"/>
      <c r="E29" s="27"/>
      <c r="F29" s="28"/>
      <c r="G29" s="28"/>
      <c r="H29" s="2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Z29" s="25"/>
    </row>
    <row r="30" spans="1:26" x14ac:dyDescent="0.7">
      <c r="B30" s="9" t="s">
        <v>112</v>
      </c>
      <c r="E30" s="28">
        <v>0</v>
      </c>
      <c r="F30" s="28"/>
      <c r="G30" s="28">
        <v>0</v>
      </c>
      <c r="H30" s="28"/>
      <c r="I30" s="28">
        <v>0</v>
      </c>
      <c r="J30" s="28"/>
      <c r="K30" s="28">
        <v>0</v>
      </c>
      <c r="L30" s="28"/>
      <c r="M30" s="81">
        <v>552335</v>
      </c>
      <c r="N30" s="81"/>
      <c r="O30" s="28">
        <v>0</v>
      </c>
      <c r="P30" s="28"/>
      <c r="Q30" s="28">
        <v>0</v>
      </c>
      <c r="R30" s="28"/>
      <c r="S30" s="28">
        <f>SUM(E30:Q30)</f>
        <v>552335</v>
      </c>
      <c r="Z30" s="25"/>
    </row>
    <row r="31" spans="1:26" x14ac:dyDescent="0.7">
      <c r="B31" s="9" t="s">
        <v>141</v>
      </c>
      <c r="E31" s="28">
        <v>0</v>
      </c>
      <c r="F31" s="28"/>
      <c r="G31" s="28">
        <v>0</v>
      </c>
      <c r="H31" s="28"/>
      <c r="I31" s="28">
        <v>0</v>
      </c>
      <c r="J31" s="28"/>
      <c r="K31" s="28">
        <v>0</v>
      </c>
      <c r="L31" s="28"/>
      <c r="M31" s="28">
        <v>0</v>
      </c>
      <c r="N31" s="28"/>
      <c r="O31" s="28">
        <v>0</v>
      </c>
      <c r="P31" s="28"/>
      <c r="Q31" s="28">
        <v>431</v>
      </c>
      <c r="R31" s="28"/>
      <c r="S31" s="28">
        <f>SUM(E31:Q31)</f>
        <v>431</v>
      </c>
      <c r="Z31" s="25"/>
    </row>
    <row r="32" spans="1:26" x14ac:dyDescent="0.7">
      <c r="B32" s="19" t="s">
        <v>142</v>
      </c>
      <c r="C32" s="19"/>
      <c r="E32" s="72">
        <f>SUM(E30:E31)</f>
        <v>0</v>
      </c>
      <c r="F32" s="28"/>
      <c r="G32" s="72">
        <f>SUM(G30:G31)</f>
        <v>0</v>
      </c>
      <c r="H32" s="28"/>
      <c r="I32" s="72">
        <f>SUM(I30:I31)</f>
        <v>0</v>
      </c>
      <c r="J32" s="27"/>
      <c r="K32" s="72">
        <f>SUM(K30:K31)</f>
        <v>0</v>
      </c>
      <c r="L32" s="27"/>
      <c r="M32" s="72">
        <f>SUM(M30:M31)</f>
        <v>552335</v>
      </c>
      <c r="N32" s="27"/>
      <c r="O32" s="72">
        <f>SUM(O30:O31)</f>
        <v>0</v>
      </c>
      <c r="P32" s="27"/>
      <c r="Q32" s="72">
        <f>SUM(Q30:Q31)</f>
        <v>431</v>
      </c>
      <c r="R32" s="27"/>
      <c r="S32" s="72">
        <f>SUM(S30:S31)</f>
        <v>552766</v>
      </c>
      <c r="T32" s="32"/>
      <c r="Z32" s="25"/>
    </row>
    <row r="33" spans="1:26" x14ac:dyDescent="0.7">
      <c r="A33" s="26" t="s">
        <v>72</v>
      </c>
      <c r="B33" s="19"/>
      <c r="C33" s="19"/>
      <c r="E33" s="27"/>
      <c r="F33" s="28"/>
      <c r="G33" s="28"/>
      <c r="H33" s="2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Z33" s="25"/>
    </row>
    <row r="34" spans="1:26" x14ac:dyDescent="0.7">
      <c r="B34" s="26" t="s">
        <v>73</v>
      </c>
      <c r="C34" s="26"/>
      <c r="D34" s="24"/>
      <c r="E34" s="27"/>
      <c r="F34" s="28"/>
      <c r="G34" s="28"/>
      <c r="H34" s="2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Z34" s="25"/>
    </row>
    <row r="35" spans="1:26" hidden="1" x14ac:dyDescent="0.7">
      <c r="B35" s="19"/>
      <c r="C35" s="30" t="s">
        <v>74</v>
      </c>
      <c r="D35" s="24"/>
      <c r="E35" s="28">
        <v>0</v>
      </c>
      <c r="F35" s="28"/>
      <c r="G35" s="28">
        <v>0</v>
      </c>
      <c r="H35" s="28"/>
      <c r="I35" s="28">
        <v>0</v>
      </c>
      <c r="J35" s="28"/>
      <c r="K35" s="28">
        <v>0</v>
      </c>
      <c r="L35" s="28"/>
      <c r="M35" s="28">
        <f>+-I35</f>
        <v>0</v>
      </c>
      <c r="N35" s="28"/>
      <c r="O35" s="28">
        <v>0</v>
      </c>
      <c r="P35" s="28"/>
      <c r="Q35" s="28">
        <v>0</v>
      </c>
      <c r="R35" s="28"/>
      <c r="S35" s="28">
        <f>SUM(E35:M35)</f>
        <v>0</v>
      </c>
      <c r="Z35" s="25"/>
    </row>
    <row r="36" spans="1:26" x14ac:dyDescent="0.7">
      <c r="B36" s="19"/>
      <c r="C36" s="30" t="s">
        <v>75</v>
      </c>
      <c r="D36" s="24"/>
      <c r="E36" s="28">
        <v>0</v>
      </c>
      <c r="F36" s="28"/>
      <c r="G36" s="28">
        <v>0</v>
      </c>
      <c r="H36" s="28"/>
      <c r="I36" s="28">
        <v>0</v>
      </c>
      <c r="J36" s="28"/>
      <c r="K36" s="28">
        <v>0</v>
      </c>
      <c r="L36" s="28"/>
      <c r="M36" s="28">
        <v>-315000</v>
      </c>
      <c r="N36" s="28"/>
      <c r="O36" s="28">
        <v>0</v>
      </c>
      <c r="P36" s="28"/>
      <c r="Q36" s="28">
        <v>0</v>
      </c>
      <c r="R36" s="28"/>
      <c r="S36" s="28">
        <f>SUM(E36:Q36)</f>
        <v>-315000</v>
      </c>
      <c r="Z36" s="25"/>
    </row>
    <row r="37" spans="1:26" x14ac:dyDescent="0.7">
      <c r="B37" s="19"/>
      <c r="C37" s="31" t="s">
        <v>76</v>
      </c>
      <c r="E37" s="72">
        <f>SUM(E35:E36)</f>
        <v>0</v>
      </c>
      <c r="F37" s="28"/>
      <c r="G37" s="72">
        <f>SUM(G35:G36)</f>
        <v>0</v>
      </c>
      <c r="H37" s="28"/>
      <c r="I37" s="72">
        <f>SUM(I35:I36)</f>
        <v>0</v>
      </c>
      <c r="J37" s="27"/>
      <c r="K37" s="72">
        <f>SUM(K35:K36)</f>
        <v>0</v>
      </c>
      <c r="L37" s="27"/>
      <c r="M37" s="72">
        <f>SUM(M35:M36)</f>
        <v>-315000</v>
      </c>
      <c r="N37" s="27"/>
      <c r="O37" s="72">
        <f>SUM(O35:O36)</f>
        <v>0</v>
      </c>
      <c r="P37" s="27"/>
      <c r="Q37" s="72">
        <f>SUM(Q35:Q36)</f>
        <v>0</v>
      </c>
      <c r="R37" s="27"/>
      <c r="S37" s="72">
        <f>SUM(S35:S36)</f>
        <v>-315000</v>
      </c>
      <c r="Z37" s="25"/>
    </row>
    <row r="38" spans="1:26" x14ac:dyDescent="0.7">
      <c r="B38" s="26" t="s">
        <v>77</v>
      </c>
      <c r="C38" s="31"/>
      <c r="E38" s="72">
        <f>SUM(E37)</f>
        <v>0</v>
      </c>
      <c r="F38" s="28"/>
      <c r="G38" s="72">
        <f>SUM(G37)</f>
        <v>0</v>
      </c>
      <c r="H38" s="28"/>
      <c r="I38" s="72">
        <f>SUM(I37)</f>
        <v>0</v>
      </c>
      <c r="J38" s="27"/>
      <c r="K38" s="72">
        <f>SUM(K37)</f>
        <v>0</v>
      </c>
      <c r="L38" s="27"/>
      <c r="M38" s="72">
        <f>SUM(M37)</f>
        <v>-315000</v>
      </c>
      <c r="N38" s="27"/>
      <c r="O38" s="72">
        <f>SUM(O37)</f>
        <v>0</v>
      </c>
      <c r="P38" s="27"/>
      <c r="Q38" s="72">
        <f>SUM(Q37)</f>
        <v>0</v>
      </c>
      <c r="R38" s="27"/>
      <c r="S38" s="72">
        <f>SUM(S37)</f>
        <v>-315000</v>
      </c>
      <c r="Z38" s="25"/>
    </row>
    <row r="39" spans="1:26" ht="23.5" thickBot="1" x14ac:dyDescent="0.75">
      <c r="A39" s="26" t="s">
        <v>187</v>
      </c>
      <c r="B39" s="26"/>
      <c r="C39" s="31"/>
      <c r="E39" s="80">
        <f>E28+E32+E38</f>
        <v>300000</v>
      </c>
      <c r="F39" s="28"/>
      <c r="G39" s="80">
        <f>G28+G32+G38</f>
        <v>1092894</v>
      </c>
      <c r="H39" s="28"/>
      <c r="I39" s="80">
        <f>I28+I32+I38</f>
        <v>30000</v>
      </c>
      <c r="J39" s="27"/>
      <c r="K39" s="80">
        <f>K28+K32+K38</f>
        <v>0</v>
      </c>
      <c r="L39" s="27"/>
      <c r="M39" s="80">
        <f>M28+M32+M38</f>
        <v>536180</v>
      </c>
      <c r="N39" s="27"/>
      <c r="O39" s="80">
        <f>O28+O32+RQ3538</f>
        <v>0</v>
      </c>
      <c r="P39" s="27"/>
      <c r="Q39" s="80">
        <f>Q28+Q32+RS3538</f>
        <v>431</v>
      </c>
      <c r="R39" s="27"/>
      <c r="S39" s="80">
        <f>S28+S32+S38</f>
        <v>1959505</v>
      </c>
      <c r="T39" s="49"/>
      <c r="Z39" s="25"/>
    </row>
    <row r="40" spans="1:26" ht="23.5" thickTop="1" x14ac:dyDescent="0.7">
      <c r="A40" s="26"/>
      <c r="B40" s="26"/>
      <c r="C40" s="26"/>
      <c r="E40" s="70"/>
      <c r="F40" s="67"/>
      <c r="G40" s="70"/>
      <c r="H40" s="67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49"/>
      <c r="Z40" s="25"/>
    </row>
    <row r="64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I7:M8"/>
    <mergeCell ref="S7:S8"/>
    <mergeCell ref="E6:Q6"/>
  </mergeCells>
  <printOptions horizontalCentered="1"/>
  <pageMargins left="0.511811023622047" right="0.196850393700787" top="0.66929133858267698" bottom="0.25" header="0.39370078740157499" footer="0.25"/>
  <pageSetup paperSize="9" scale="61" firstPageNumber="9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7" tint="0.59999389629810485"/>
  </sheetPr>
  <dimension ref="A1:T274"/>
  <sheetViews>
    <sheetView view="pageBreakPreview" topLeftCell="A64" zoomScale="60" zoomScaleNormal="100" workbookViewId="0">
      <selection activeCell="O13" sqref="O13"/>
    </sheetView>
  </sheetViews>
  <sheetFormatPr defaultColWidth="9.08984375" defaultRowHeight="22.5" x14ac:dyDescent="0.7"/>
  <cols>
    <col min="1" max="1" width="2.6328125" style="91" customWidth="1"/>
    <col min="2" max="2" width="2" style="91" customWidth="1"/>
    <col min="3" max="3" width="2.54296875" style="91" customWidth="1"/>
    <col min="4" max="4" width="55.81640625" style="91" customWidth="1"/>
    <col min="5" max="5" width="9.6328125" style="122" bestFit="1" customWidth="1"/>
    <col min="6" max="6" width="14.7265625" style="96" customWidth="1"/>
    <col min="7" max="7" width="1.1796875" style="122" customWidth="1"/>
    <col min="8" max="8" width="14.54296875" style="96" customWidth="1"/>
    <col min="9" max="9" width="1.1796875" style="122" customWidth="1"/>
    <col min="10" max="10" width="14.81640625" style="96" customWidth="1"/>
    <col min="11" max="11" width="1.1796875" style="122" customWidth="1"/>
    <col min="12" max="12" width="14.7265625" style="96" customWidth="1"/>
    <col min="13" max="13" width="9.90625" style="91" bestFit="1" customWidth="1"/>
    <col min="14" max="14" width="13.90625" style="98" bestFit="1" customWidth="1"/>
    <col min="15" max="15" width="11.36328125" style="91" bestFit="1" customWidth="1"/>
    <col min="16" max="16" width="10.90625" style="91" bestFit="1" customWidth="1"/>
    <col min="17" max="17" width="9.36328125" style="91" bestFit="1" customWidth="1"/>
    <col min="18" max="16384" width="9.08984375" style="91"/>
  </cols>
  <sheetData>
    <row r="1" spans="1:15" x14ac:dyDescent="0.7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5" x14ac:dyDescent="0.7">
      <c r="A2" s="199" t="s">
        <v>78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5" x14ac:dyDescent="0.7">
      <c r="A3" s="216" t="str">
        <f>+'PL 9m'!A3:K3</f>
        <v>สำหรับงวดเก้าเดือน สิ้นสุดวันที่ 30 กันยายน 2565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</row>
    <row r="4" spans="1:15" x14ac:dyDescent="0.7">
      <c r="A4" s="144"/>
      <c r="B4" s="145"/>
      <c r="C4" s="145"/>
      <c r="D4" s="145"/>
      <c r="E4" s="94"/>
      <c r="F4" s="93"/>
      <c r="G4" s="94"/>
      <c r="H4" s="93"/>
      <c r="I4" s="94"/>
      <c r="J4" s="113"/>
      <c r="K4" s="94"/>
      <c r="L4" s="113" t="s">
        <v>5</v>
      </c>
    </row>
    <row r="5" spans="1:15" x14ac:dyDescent="0.7">
      <c r="A5" s="144"/>
      <c r="B5" s="145"/>
      <c r="C5" s="145"/>
      <c r="D5" s="145"/>
      <c r="E5" s="94"/>
      <c r="F5" s="93"/>
      <c r="G5" s="94"/>
      <c r="H5" s="93"/>
      <c r="I5" s="94"/>
      <c r="J5" s="113"/>
      <c r="K5" s="94"/>
      <c r="L5" s="113" t="s">
        <v>7</v>
      </c>
    </row>
    <row r="6" spans="1:15" x14ac:dyDescent="0.7">
      <c r="A6" s="144"/>
      <c r="B6" s="145"/>
      <c r="C6" s="145"/>
      <c r="D6" s="145"/>
      <c r="E6" s="94"/>
      <c r="F6" s="93"/>
      <c r="G6" s="94"/>
      <c r="H6" s="93"/>
      <c r="I6" s="94"/>
      <c r="J6" s="113"/>
      <c r="K6" s="94"/>
      <c r="L6" s="113" t="s">
        <v>111</v>
      </c>
    </row>
    <row r="7" spans="1:15" x14ac:dyDescent="0.7">
      <c r="A7" s="114"/>
      <c r="B7" s="114"/>
      <c r="C7" s="114"/>
      <c r="D7" s="114"/>
      <c r="E7" s="146"/>
      <c r="F7" s="218" t="s">
        <v>2</v>
      </c>
      <c r="G7" s="218"/>
      <c r="H7" s="218"/>
      <c r="I7" s="146"/>
      <c r="J7" s="218" t="s">
        <v>3</v>
      </c>
      <c r="K7" s="218"/>
      <c r="L7" s="218"/>
    </row>
    <row r="8" spans="1:15" x14ac:dyDescent="0.7">
      <c r="A8" s="86"/>
      <c r="B8" s="115"/>
      <c r="C8" s="115"/>
      <c r="D8" s="115"/>
      <c r="E8" s="89" t="s">
        <v>4</v>
      </c>
      <c r="F8" s="116" t="s">
        <v>182</v>
      </c>
      <c r="G8" s="90"/>
      <c r="H8" s="116" t="s">
        <v>184</v>
      </c>
      <c r="I8" s="90"/>
      <c r="J8" s="116" t="s">
        <v>182</v>
      </c>
      <c r="K8" s="90"/>
      <c r="L8" s="116" t="s">
        <v>184</v>
      </c>
    </row>
    <row r="9" spans="1:15" ht="12" customHeight="1" x14ac:dyDescent="0.7">
      <c r="B9" s="82"/>
      <c r="C9" s="82"/>
      <c r="D9" s="82"/>
      <c r="E9" s="97"/>
      <c r="F9" s="117"/>
      <c r="G9" s="118"/>
      <c r="H9" s="117"/>
      <c r="I9" s="118"/>
      <c r="J9" s="117"/>
      <c r="K9" s="118"/>
      <c r="L9" s="117"/>
    </row>
    <row r="10" spans="1:15" x14ac:dyDescent="0.7">
      <c r="A10" s="95" t="s">
        <v>79</v>
      </c>
      <c r="D10" s="82"/>
      <c r="E10" s="97"/>
      <c r="F10" s="119"/>
      <c r="G10" s="120"/>
      <c r="H10" s="119"/>
      <c r="I10" s="120"/>
      <c r="J10" s="119"/>
      <c r="K10" s="121"/>
      <c r="L10" s="119"/>
    </row>
    <row r="11" spans="1:15" x14ac:dyDescent="0.7">
      <c r="B11" s="91" t="s">
        <v>112</v>
      </c>
      <c r="F11" s="96">
        <v>999640</v>
      </c>
      <c r="G11" s="96"/>
      <c r="H11" s="96">
        <v>731629</v>
      </c>
      <c r="I11" s="96"/>
      <c r="J11" s="96">
        <v>795005</v>
      </c>
      <c r="K11" s="96"/>
      <c r="L11" s="96">
        <v>552335</v>
      </c>
    </row>
    <row r="12" spans="1:15" x14ac:dyDescent="0.7">
      <c r="B12" s="91" t="s">
        <v>151</v>
      </c>
      <c r="G12" s="96"/>
      <c r="I12" s="96"/>
      <c r="K12" s="96"/>
    </row>
    <row r="13" spans="1:15" x14ac:dyDescent="0.7">
      <c r="C13" s="91" t="s">
        <v>150</v>
      </c>
      <c r="F13" s="96">
        <v>248612</v>
      </c>
      <c r="G13" s="96"/>
      <c r="H13" s="96">
        <v>183084</v>
      </c>
      <c r="I13" s="96"/>
      <c r="J13" s="96">
        <v>177224</v>
      </c>
      <c r="K13" s="96"/>
      <c r="L13" s="96">
        <v>138146</v>
      </c>
    </row>
    <row r="14" spans="1:15" x14ac:dyDescent="0.7">
      <c r="C14" s="91" t="s">
        <v>173</v>
      </c>
      <c r="F14" s="96">
        <v>1194</v>
      </c>
      <c r="G14" s="96"/>
      <c r="H14" s="96">
        <v>3096</v>
      </c>
      <c r="I14" s="96"/>
      <c r="J14" s="96">
        <v>1225</v>
      </c>
      <c r="K14" s="96"/>
      <c r="L14" s="96">
        <v>1481</v>
      </c>
      <c r="M14" s="122"/>
      <c r="O14" s="191"/>
    </row>
    <row r="15" spans="1:15" x14ac:dyDescent="0.7">
      <c r="C15" s="91" t="s">
        <v>159</v>
      </c>
      <c r="F15" s="96">
        <v>-119</v>
      </c>
      <c r="G15" s="96"/>
      <c r="H15" s="96">
        <v>139</v>
      </c>
      <c r="I15" s="96"/>
      <c r="J15" s="96">
        <v>55</v>
      </c>
      <c r="K15" s="96"/>
      <c r="L15" s="96">
        <v>77</v>
      </c>
    </row>
    <row r="16" spans="1:15" x14ac:dyDescent="0.7">
      <c r="C16" s="91" t="s">
        <v>117</v>
      </c>
      <c r="F16" s="96">
        <v>126877</v>
      </c>
      <c r="G16" s="96"/>
      <c r="H16" s="96">
        <v>106759</v>
      </c>
      <c r="I16" s="96"/>
      <c r="J16" s="96">
        <v>104544</v>
      </c>
      <c r="K16" s="96"/>
      <c r="L16" s="96">
        <v>85675</v>
      </c>
    </row>
    <row r="17" spans="2:20" x14ac:dyDescent="0.7">
      <c r="C17" s="91" t="s">
        <v>118</v>
      </c>
      <c r="F17" s="96">
        <v>88</v>
      </c>
      <c r="G17" s="96"/>
      <c r="H17" s="96">
        <v>413</v>
      </c>
      <c r="I17" s="96"/>
      <c r="J17" s="96">
        <v>36</v>
      </c>
      <c r="K17" s="96"/>
      <c r="L17" s="96">
        <v>35</v>
      </c>
    </row>
    <row r="18" spans="2:20" x14ac:dyDescent="0.7">
      <c r="C18" s="91" t="s">
        <v>104</v>
      </c>
      <c r="F18" s="96">
        <v>7</v>
      </c>
      <c r="G18" s="96"/>
      <c r="H18" s="96">
        <v>254</v>
      </c>
      <c r="I18" s="96"/>
      <c r="J18" s="96">
        <v>0</v>
      </c>
      <c r="K18" s="96"/>
      <c r="L18" s="96">
        <v>254</v>
      </c>
    </row>
    <row r="19" spans="2:20" x14ac:dyDescent="0.7">
      <c r="C19" s="91" t="s">
        <v>127</v>
      </c>
      <c r="F19" s="96">
        <v>2635</v>
      </c>
      <c r="G19" s="96"/>
      <c r="H19" s="96">
        <v>2298</v>
      </c>
      <c r="I19" s="96"/>
      <c r="J19" s="96">
        <v>2230</v>
      </c>
      <c r="K19" s="96"/>
      <c r="L19" s="96">
        <v>2075</v>
      </c>
    </row>
    <row r="20" spans="2:20" x14ac:dyDescent="0.7">
      <c r="C20" s="91" t="s">
        <v>191</v>
      </c>
      <c r="F20" s="96">
        <v>40</v>
      </c>
      <c r="G20" s="96"/>
      <c r="H20" s="96">
        <v>-485</v>
      </c>
      <c r="I20" s="96"/>
      <c r="J20" s="96">
        <v>78</v>
      </c>
      <c r="K20" s="96"/>
      <c r="L20" s="96">
        <v>-485</v>
      </c>
    </row>
    <row r="21" spans="2:20" x14ac:dyDescent="0.7">
      <c r="C21" s="91" t="s">
        <v>99</v>
      </c>
      <c r="F21" s="96">
        <v>401</v>
      </c>
      <c r="G21" s="96"/>
      <c r="H21" s="96">
        <v>0</v>
      </c>
      <c r="I21" s="96"/>
      <c r="J21" s="96">
        <v>401</v>
      </c>
      <c r="K21" s="96"/>
      <c r="L21" s="96">
        <v>0</v>
      </c>
    </row>
    <row r="22" spans="2:20" x14ac:dyDescent="0.7">
      <c r="C22" s="91" t="s">
        <v>92</v>
      </c>
      <c r="F22" s="96">
        <v>4875</v>
      </c>
      <c r="G22" s="96"/>
      <c r="H22" s="96">
        <v>4725</v>
      </c>
      <c r="I22" s="96"/>
      <c r="J22" s="96">
        <v>4675</v>
      </c>
      <c r="K22" s="96"/>
      <c r="L22" s="96">
        <v>4645</v>
      </c>
    </row>
    <row r="23" spans="2:20" x14ac:dyDescent="0.7">
      <c r="C23" s="91" t="s">
        <v>138</v>
      </c>
      <c r="F23" s="96">
        <v>-11910</v>
      </c>
      <c r="G23" s="96"/>
      <c r="H23" s="96">
        <v>0</v>
      </c>
      <c r="I23" s="96"/>
      <c r="J23" s="96">
        <v>-91542</v>
      </c>
      <c r="K23" s="96"/>
      <c r="L23" s="96">
        <v>0</v>
      </c>
    </row>
    <row r="24" spans="2:20" x14ac:dyDescent="0.7">
      <c r="C24" s="91" t="s">
        <v>80</v>
      </c>
      <c r="F24" s="96">
        <v>-273</v>
      </c>
      <c r="G24" s="101"/>
      <c r="H24" s="101">
        <v>-124</v>
      </c>
      <c r="I24" s="101"/>
      <c r="J24" s="101">
        <v>-172</v>
      </c>
      <c r="K24" s="101"/>
      <c r="L24" s="101">
        <v>-1130</v>
      </c>
      <c r="M24" s="122"/>
    </row>
    <row r="25" spans="2:20" x14ac:dyDescent="0.7">
      <c r="C25" s="91" t="s">
        <v>81</v>
      </c>
      <c r="F25" s="101">
        <v>16423</v>
      </c>
      <c r="G25" s="101"/>
      <c r="H25" s="101">
        <v>1485</v>
      </c>
      <c r="I25" s="101"/>
      <c r="J25" s="101">
        <v>16645</v>
      </c>
      <c r="K25" s="101"/>
      <c r="L25" s="101">
        <v>1402</v>
      </c>
      <c r="M25" s="122"/>
    </row>
    <row r="26" spans="2:20" x14ac:dyDescent="0.7">
      <c r="B26" s="91" t="s">
        <v>82</v>
      </c>
      <c r="F26" s="123">
        <f>SUM(F11:F25)</f>
        <v>1388490</v>
      </c>
      <c r="G26" s="96"/>
      <c r="H26" s="123">
        <f>SUM(H11:H25)</f>
        <v>1033273</v>
      </c>
      <c r="I26" s="96"/>
      <c r="J26" s="123">
        <f>SUM(J11:J25)</f>
        <v>1010404</v>
      </c>
      <c r="K26" s="96"/>
      <c r="L26" s="123">
        <f>SUM(L11:L25)</f>
        <v>784510</v>
      </c>
    </row>
    <row r="27" spans="2:20" x14ac:dyDescent="0.7">
      <c r="B27" s="91" t="s">
        <v>143</v>
      </c>
      <c r="F27" s="101"/>
      <c r="G27" s="101"/>
      <c r="H27" s="101"/>
      <c r="I27" s="101"/>
      <c r="J27" s="101"/>
      <c r="K27" s="96"/>
      <c r="L27" s="101"/>
    </row>
    <row r="28" spans="2:20" x14ac:dyDescent="0.7">
      <c r="C28" s="91" t="s">
        <v>87</v>
      </c>
      <c r="F28" s="96">
        <v>5338</v>
      </c>
      <c r="G28" s="96"/>
      <c r="H28" s="96">
        <v>-301509</v>
      </c>
      <c r="I28" s="96"/>
      <c r="J28" s="96">
        <v>30423</v>
      </c>
      <c r="K28" s="96"/>
      <c r="L28" s="96">
        <v>-236605</v>
      </c>
      <c r="M28" s="122"/>
      <c r="O28" s="98"/>
      <c r="P28" s="191"/>
      <c r="Q28" s="191"/>
      <c r="R28" s="191"/>
      <c r="S28" s="122"/>
      <c r="T28" s="191"/>
    </row>
    <row r="29" spans="2:20" x14ac:dyDescent="0.7">
      <c r="C29" s="91" t="s">
        <v>154</v>
      </c>
      <c r="F29" s="96">
        <v>-184842</v>
      </c>
      <c r="G29" s="96"/>
      <c r="H29" s="96">
        <v>-421859</v>
      </c>
      <c r="I29" s="96"/>
      <c r="J29" s="96">
        <v>-157290</v>
      </c>
      <c r="K29" s="96"/>
      <c r="L29" s="96">
        <v>-315885</v>
      </c>
      <c r="M29" s="122"/>
      <c r="O29" s="98"/>
    </row>
    <row r="30" spans="2:20" x14ac:dyDescent="0.7">
      <c r="C30" s="91" t="s">
        <v>11</v>
      </c>
      <c r="F30" s="96">
        <v>17603</v>
      </c>
      <c r="G30" s="96"/>
      <c r="H30" s="96">
        <v>-11492</v>
      </c>
      <c r="I30" s="96"/>
      <c r="J30" s="96">
        <v>13876</v>
      </c>
      <c r="K30" s="96"/>
      <c r="L30" s="96">
        <v>-9761</v>
      </c>
    </row>
    <row r="31" spans="2:20" x14ac:dyDescent="0.7">
      <c r="C31" s="91" t="s">
        <v>13</v>
      </c>
      <c r="F31" s="96">
        <v>471</v>
      </c>
      <c r="G31" s="96"/>
      <c r="H31" s="96">
        <v>231</v>
      </c>
      <c r="I31" s="96"/>
      <c r="J31" s="96">
        <v>413</v>
      </c>
      <c r="K31" s="96"/>
      <c r="L31" s="96">
        <v>746</v>
      </c>
    </row>
    <row r="32" spans="2:20" x14ac:dyDescent="0.7">
      <c r="C32" s="91" t="s">
        <v>20</v>
      </c>
      <c r="F32" s="96">
        <v>696</v>
      </c>
      <c r="G32" s="96"/>
      <c r="H32" s="96">
        <v>314</v>
      </c>
      <c r="I32" s="96"/>
      <c r="J32" s="96">
        <v>649</v>
      </c>
      <c r="K32" s="96"/>
      <c r="L32" s="96">
        <v>-3</v>
      </c>
    </row>
    <row r="33" spans="1:16" x14ac:dyDescent="0.7">
      <c r="B33" s="91" t="s">
        <v>144</v>
      </c>
      <c r="F33" s="101"/>
      <c r="G33" s="101"/>
      <c r="H33" s="101"/>
      <c r="I33" s="101"/>
      <c r="J33" s="101"/>
      <c r="K33" s="96"/>
      <c r="L33" s="101"/>
      <c r="O33" s="191"/>
    </row>
    <row r="34" spans="1:16" x14ac:dyDescent="0.7">
      <c r="C34" s="91" t="s">
        <v>88</v>
      </c>
      <c r="F34" s="101">
        <v>-103701</v>
      </c>
      <c r="G34" s="101"/>
      <c r="H34" s="101">
        <v>156286</v>
      </c>
      <c r="I34" s="101"/>
      <c r="J34" s="101">
        <v>-68681</v>
      </c>
      <c r="K34" s="101"/>
      <c r="L34" s="101">
        <v>135371</v>
      </c>
      <c r="O34" s="122"/>
    </row>
    <row r="35" spans="1:16" x14ac:dyDescent="0.7">
      <c r="C35" s="91" t="s">
        <v>106</v>
      </c>
      <c r="F35" s="101">
        <v>-1030</v>
      </c>
      <c r="G35" s="101"/>
      <c r="H35" s="101">
        <v>-1143</v>
      </c>
      <c r="I35" s="101"/>
      <c r="J35" s="101">
        <v>-1030</v>
      </c>
      <c r="K35" s="101"/>
      <c r="L35" s="101">
        <v>-1143</v>
      </c>
      <c r="O35" s="122"/>
    </row>
    <row r="36" spans="1:16" x14ac:dyDescent="0.7">
      <c r="B36" s="91" t="s">
        <v>145</v>
      </c>
      <c r="F36" s="123">
        <f>SUM(F26:F35)</f>
        <v>1123025</v>
      </c>
      <c r="G36" s="101"/>
      <c r="H36" s="123">
        <f>SUM(H26:H35)</f>
        <v>454101</v>
      </c>
      <c r="I36" s="101"/>
      <c r="J36" s="123">
        <f>SUM(J26:J35)</f>
        <v>828764</v>
      </c>
      <c r="K36" s="96"/>
      <c r="L36" s="123">
        <f>SUM(L26:L35)</f>
        <v>357230</v>
      </c>
    </row>
    <row r="37" spans="1:16" x14ac:dyDescent="0.7">
      <c r="C37" s="124" t="s">
        <v>83</v>
      </c>
      <c r="E37" s="96"/>
      <c r="F37" s="96">
        <v>273</v>
      </c>
      <c r="G37" s="101"/>
      <c r="H37" s="96">
        <v>124</v>
      </c>
      <c r="I37" s="101"/>
      <c r="J37" s="96">
        <v>61</v>
      </c>
      <c r="K37" s="96"/>
      <c r="L37" s="96">
        <v>79</v>
      </c>
      <c r="M37" s="122"/>
    </row>
    <row r="38" spans="1:16" x14ac:dyDescent="0.7">
      <c r="C38" s="124" t="s">
        <v>98</v>
      </c>
      <c r="F38" s="101">
        <v>-403373</v>
      </c>
      <c r="G38" s="101"/>
      <c r="H38" s="101">
        <v>-92508</v>
      </c>
      <c r="I38" s="101"/>
      <c r="J38" s="101">
        <v>-287461</v>
      </c>
      <c r="K38" s="101"/>
      <c r="L38" s="101">
        <v>-71839</v>
      </c>
      <c r="M38" s="122"/>
    </row>
    <row r="39" spans="1:16" s="125" customFormat="1" x14ac:dyDescent="0.7">
      <c r="A39" s="125" t="s">
        <v>146</v>
      </c>
      <c r="B39" s="126"/>
      <c r="E39" s="127"/>
      <c r="F39" s="102">
        <f>SUM(F36:F38)</f>
        <v>719925</v>
      </c>
      <c r="G39" s="104"/>
      <c r="H39" s="102">
        <f>SUM(H36:H38)</f>
        <v>361717</v>
      </c>
      <c r="I39" s="104"/>
      <c r="J39" s="102">
        <f>SUM(J36:J38)</f>
        <v>541364</v>
      </c>
      <c r="K39" s="107"/>
      <c r="L39" s="102">
        <f>SUM(L36:L38)</f>
        <v>285470</v>
      </c>
      <c r="N39" s="108"/>
    </row>
    <row r="40" spans="1:16" x14ac:dyDescent="0.7">
      <c r="A40" s="125" t="s">
        <v>84</v>
      </c>
      <c r="F40" s="101"/>
      <c r="G40" s="101"/>
      <c r="H40" s="101"/>
      <c r="I40" s="101"/>
      <c r="J40" s="101"/>
      <c r="K40" s="101"/>
      <c r="L40" s="101"/>
    </row>
    <row r="41" spans="1:16" x14ac:dyDescent="0.7">
      <c r="B41" s="128" t="s">
        <v>175</v>
      </c>
      <c r="E41" s="97"/>
      <c r="F41" s="96">
        <v>0</v>
      </c>
      <c r="G41" s="96"/>
      <c r="H41" s="96">
        <v>0</v>
      </c>
      <c r="I41" s="96"/>
      <c r="J41" s="96">
        <v>34220</v>
      </c>
      <c r="K41" s="96"/>
      <c r="L41" s="96">
        <v>25000</v>
      </c>
    </row>
    <row r="42" spans="1:16" x14ac:dyDescent="0.7">
      <c r="A42" s="125"/>
      <c r="B42" s="128" t="s">
        <v>110</v>
      </c>
      <c r="F42" s="96">
        <v>-6</v>
      </c>
      <c r="G42" s="101"/>
      <c r="H42" s="96">
        <v>-602</v>
      </c>
      <c r="I42" s="101"/>
      <c r="J42" s="96">
        <v>0</v>
      </c>
      <c r="K42" s="101"/>
      <c r="L42" s="96">
        <v>0</v>
      </c>
    </row>
    <row r="43" spans="1:16" x14ac:dyDescent="0.7">
      <c r="A43" s="125"/>
      <c r="B43" s="128" t="s">
        <v>179</v>
      </c>
      <c r="F43" s="96">
        <v>-4480</v>
      </c>
      <c r="G43" s="101"/>
      <c r="H43" s="96">
        <v>-50311</v>
      </c>
      <c r="I43" s="101"/>
      <c r="J43" s="96">
        <v>-4480</v>
      </c>
      <c r="K43" s="101"/>
      <c r="L43" s="96">
        <v>-50311</v>
      </c>
    </row>
    <row r="44" spans="1:16" x14ac:dyDescent="0.7">
      <c r="A44" s="125"/>
      <c r="B44" s="128" t="s">
        <v>176</v>
      </c>
      <c r="F44" s="96">
        <v>60251</v>
      </c>
      <c r="G44" s="101"/>
      <c r="H44" s="96">
        <v>0</v>
      </c>
      <c r="I44" s="101"/>
      <c r="J44" s="96">
        <v>60251</v>
      </c>
      <c r="K44" s="101"/>
      <c r="L44" s="96">
        <v>0</v>
      </c>
    </row>
    <row r="45" spans="1:16" x14ac:dyDescent="0.7">
      <c r="A45" s="125"/>
      <c r="B45" s="128" t="s">
        <v>168</v>
      </c>
      <c r="F45" s="96">
        <v>0</v>
      </c>
      <c r="G45" s="101"/>
      <c r="H45" s="96">
        <v>0</v>
      </c>
      <c r="I45" s="101"/>
      <c r="J45" s="96">
        <v>-114246</v>
      </c>
      <c r="K45" s="101"/>
      <c r="L45" s="96">
        <v>0</v>
      </c>
    </row>
    <row r="46" spans="1:16" x14ac:dyDescent="0.7">
      <c r="B46" s="91" t="s">
        <v>93</v>
      </c>
      <c r="E46" s="97"/>
      <c r="F46" s="96">
        <v>-429573</v>
      </c>
      <c r="G46" s="96"/>
      <c r="H46" s="96">
        <v>-241445</v>
      </c>
      <c r="I46" s="96"/>
      <c r="J46" s="96">
        <v>-332939</v>
      </c>
      <c r="K46" s="96"/>
      <c r="L46" s="96">
        <v>-208251</v>
      </c>
      <c r="O46" s="97"/>
      <c r="P46" s="122"/>
    </row>
    <row r="47" spans="1:16" x14ac:dyDescent="0.7">
      <c r="B47" s="124" t="s">
        <v>160</v>
      </c>
      <c r="E47" s="97"/>
      <c r="F47" s="96">
        <v>-22159</v>
      </c>
      <c r="G47" s="96"/>
      <c r="H47" s="96">
        <v>-621</v>
      </c>
      <c r="I47" s="96"/>
      <c r="J47" s="96">
        <v>-22159</v>
      </c>
      <c r="K47" s="96"/>
      <c r="L47" s="96">
        <v>-621</v>
      </c>
      <c r="O47" s="97"/>
      <c r="P47" s="122"/>
    </row>
    <row r="48" spans="1:16" x14ac:dyDescent="0.7">
      <c r="B48" s="91" t="s">
        <v>94</v>
      </c>
      <c r="F48" s="101">
        <v>178</v>
      </c>
      <c r="G48" s="101"/>
      <c r="H48" s="101">
        <v>544</v>
      </c>
      <c r="I48" s="101"/>
      <c r="J48" s="101">
        <v>141</v>
      </c>
      <c r="K48" s="101"/>
      <c r="L48" s="101">
        <v>544</v>
      </c>
    </row>
    <row r="49" spans="1:15" x14ac:dyDescent="0.7">
      <c r="B49" s="91" t="s">
        <v>128</v>
      </c>
      <c r="E49" s="97"/>
      <c r="F49" s="96">
        <v>-1680</v>
      </c>
      <c r="G49" s="96"/>
      <c r="H49" s="96">
        <v>-1565</v>
      </c>
      <c r="I49" s="96"/>
      <c r="J49" s="96">
        <v>0</v>
      </c>
      <c r="K49" s="96"/>
      <c r="L49" s="96">
        <v>-803</v>
      </c>
    </row>
    <row r="50" spans="1:15" x14ac:dyDescent="0.7">
      <c r="B50" s="91" t="s">
        <v>139</v>
      </c>
      <c r="E50" s="96"/>
      <c r="F50" s="96">
        <v>11910</v>
      </c>
      <c r="G50" s="96"/>
      <c r="H50" s="96">
        <v>0</v>
      </c>
      <c r="I50" s="96"/>
      <c r="J50" s="96">
        <v>91542</v>
      </c>
      <c r="K50" s="96"/>
      <c r="L50" s="96">
        <v>0</v>
      </c>
      <c r="O50" s="122"/>
    </row>
    <row r="51" spans="1:15" x14ac:dyDescent="0.7">
      <c r="B51" s="124" t="s">
        <v>96</v>
      </c>
      <c r="E51" s="97"/>
      <c r="F51" s="96">
        <v>0</v>
      </c>
      <c r="G51" s="96"/>
      <c r="H51" s="96">
        <v>0</v>
      </c>
      <c r="I51" s="96"/>
      <c r="J51" s="96">
        <v>177</v>
      </c>
      <c r="K51" s="96"/>
      <c r="L51" s="96">
        <v>1222</v>
      </c>
      <c r="M51" s="122"/>
    </row>
    <row r="52" spans="1:15" x14ac:dyDescent="0.7">
      <c r="A52" s="125" t="s">
        <v>147</v>
      </c>
      <c r="C52" s="129"/>
      <c r="F52" s="102">
        <f>SUM(F41:F51)</f>
        <v>-385559</v>
      </c>
      <c r="G52" s="96"/>
      <c r="H52" s="102">
        <f>SUM(H41:H51)</f>
        <v>-294000</v>
      </c>
      <c r="I52" s="96"/>
      <c r="J52" s="102">
        <f>SUM(J41:J51)</f>
        <v>-287493</v>
      </c>
      <c r="K52" s="101"/>
      <c r="L52" s="102">
        <f>SUM(L41:L51)</f>
        <v>-233220</v>
      </c>
    </row>
    <row r="53" spans="1:15" x14ac:dyDescent="0.7">
      <c r="A53" s="125" t="s">
        <v>85</v>
      </c>
      <c r="C53" s="129"/>
      <c r="F53" s="104"/>
      <c r="G53" s="104"/>
      <c r="H53" s="104"/>
      <c r="I53" s="104"/>
      <c r="J53" s="104"/>
      <c r="K53" s="101"/>
      <c r="L53" s="104"/>
    </row>
    <row r="54" spans="1:15" x14ac:dyDescent="0.7">
      <c r="A54" s="125"/>
      <c r="B54" s="91" t="s">
        <v>105</v>
      </c>
      <c r="C54" s="129"/>
      <c r="F54" s="96">
        <v>4117500</v>
      </c>
      <c r="G54" s="96"/>
      <c r="H54" s="96">
        <v>895000</v>
      </c>
      <c r="I54" s="96"/>
      <c r="J54" s="96">
        <v>4087500</v>
      </c>
      <c r="K54" s="101"/>
      <c r="L54" s="96">
        <v>885000</v>
      </c>
    </row>
    <row r="55" spans="1:15" x14ac:dyDescent="0.7">
      <c r="A55" s="125"/>
      <c r="B55" s="91" t="s">
        <v>102</v>
      </c>
      <c r="C55" s="129"/>
      <c r="F55" s="96">
        <v>-3989500</v>
      </c>
      <c r="G55" s="96"/>
      <c r="H55" s="96">
        <v>-615000</v>
      </c>
      <c r="I55" s="96"/>
      <c r="J55" s="96">
        <v>-3989500</v>
      </c>
      <c r="K55" s="101"/>
      <c r="L55" s="96">
        <v>-605000</v>
      </c>
    </row>
    <row r="56" spans="1:15" x14ac:dyDescent="0.7">
      <c r="A56" s="125"/>
      <c r="B56" s="91" t="s">
        <v>177</v>
      </c>
      <c r="C56" s="129"/>
      <c r="F56" s="96">
        <v>0</v>
      </c>
      <c r="G56" s="96"/>
      <c r="H56" s="96">
        <v>0</v>
      </c>
      <c r="I56" s="96"/>
      <c r="J56" s="96">
        <v>75000</v>
      </c>
      <c r="K56" s="101"/>
      <c r="L56" s="96">
        <v>0</v>
      </c>
    </row>
    <row r="57" spans="1:15" x14ac:dyDescent="0.7">
      <c r="A57" s="125"/>
      <c r="B57" s="91" t="s">
        <v>169</v>
      </c>
      <c r="C57" s="129"/>
      <c r="F57" s="96">
        <v>460000</v>
      </c>
      <c r="G57" s="96"/>
      <c r="H57" s="96">
        <v>0</v>
      </c>
      <c r="I57" s="96"/>
      <c r="J57" s="96">
        <v>460000</v>
      </c>
      <c r="K57" s="101"/>
      <c r="L57" s="96">
        <v>0</v>
      </c>
    </row>
    <row r="58" spans="1:15" x14ac:dyDescent="0.7">
      <c r="B58" s="91" t="s">
        <v>170</v>
      </c>
      <c r="C58" s="129"/>
      <c r="F58" s="96">
        <v>-23800</v>
      </c>
      <c r="G58" s="96"/>
      <c r="H58" s="96">
        <v>0</v>
      </c>
      <c r="I58" s="96"/>
      <c r="J58" s="96">
        <v>-23800</v>
      </c>
      <c r="K58" s="101"/>
      <c r="L58" s="96">
        <v>0</v>
      </c>
    </row>
    <row r="59" spans="1:15" x14ac:dyDescent="0.7">
      <c r="B59" s="91" t="s">
        <v>174</v>
      </c>
      <c r="C59" s="129"/>
      <c r="F59" s="96">
        <v>-3360</v>
      </c>
      <c r="G59" s="96"/>
      <c r="H59" s="96">
        <v>-9302</v>
      </c>
      <c r="I59" s="96"/>
      <c r="J59" s="96">
        <v>-1127</v>
      </c>
      <c r="K59" s="101"/>
      <c r="L59" s="96">
        <v>-3269</v>
      </c>
      <c r="N59" s="96"/>
      <c r="O59" s="122"/>
    </row>
    <row r="60" spans="1:15" x14ac:dyDescent="0.7">
      <c r="B60" s="91" t="s">
        <v>124</v>
      </c>
      <c r="C60" s="129"/>
      <c r="F60" s="96">
        <v>-93</v>
      </c>
      <c r="G60" s="96"/>
      <c r="H60" s="96">
        <v>-463</v>
      </c>
      <c r="I60" s="96"/>
      <c r="J60" s="96">
        <v>-38</v>
      </c>
      <c r="K60" s="101"/>
      <c r="L60" s="96">
        <v>-35</v>
      </c>
      <c r="O60" s="122"/>
    </row>
    <row r="61" spans="1:15" x14ac:dyDescent="0.7">
      <c r="B61" s="91" t="s">
        <v>192</v>
      </c>
      <c r="C61" s="129"/>
      <c r="F61" s="96">
        <v>41754</v>
      </c>
      <c r="G61" s="96"/>
      <c r="H61" s="96">
        <v>0</v>
      </c>
      <c r="I61" s="96"/>
      <c r="J61" s="96">
        <v>0</v>
      </c>
      <c r="K61" s="101"/>
      <c r="L61" s="96">
        <v>0</v>
      </c>
    </row>
    <row r="62" spans="1:15" x14ac:dyDescent="0.7">
      <c r="B62" s="91" t="s">
        <v>193</v>
      </c>
      <c r="C62" s="129"/>
      <c r="F62" s="96">
        <v>-1367</v>
      </c>
      <c r="G62" s="96"/>
      <c r="H62" s="96">
        <v>0</v>
      </c>
      <c r="I62" s="96"/>
      <c r="J62" s="96">
        <v>0</v>
      </c>
      <c r="K62" s="101"/>
      <c r="L62" s="96">
        <v>0</v>
      </c>
    </row>
    <row r="63" spans="1:15" x14ac:dyDescent="0.7">
      <c r="B63" s="124" t="s">
        <v>97</v>
      </c>
      <c r="E63" s="96"/>
      <c r="F63" s="96">
        <v>-16557</v>
      </c>
      <c r="G63" s="96"/>
      <c r="H63" s="96">
        <v>-1474</v>
      </c>
      <c r="I63" s="96"/>
      <c r="J63" s="96">
        <v>-16758</v>
      </c>
      <c r="K63" s="96"/>
      <c r="L63" s="96">
        <v>-1390</v>
      </c>
      <c r="O63" s="122"/>
    </row>
    <row r="64" spans="1:15" x14ac:dyDescent="0.7">
      <c r="B64" s="91" t="s">
        <v>86</v>
      </c>
      <c r="C64" s="129"/>
      <c r="F64" s="101">
        <v>-894802</v>
      </c>
      <c r="G64" s="101"/>
      <c r="H64" s="101">
        <v>-314169</v>
      </c>
      <c r="I64" s="101"/>
      <c r="J64" s="101">
        <v>-894949</v>
      </c>
      <c r="K64" s="101"/>
      <c r="L64" s="101">
        <v>-314169</v>
      </c>
      <c r="M64" s="122"/>
      <c r="O64" s="122"/>
    </row>
    <row r="65" spans="1:15" x14ac:dyDescent="0.7">
      <c r="A65" s="125" t="s">
        <v>148</v>
      </c>
      <c r="C65" s="129"/>
      <c r="F65" s="102">
        <f>SUM(F54:F64)</f>
        <v>-310225</v>
      </c>
      <c r="G65" s="96"/>
      <c r="H65" s="102">
        <f>SUM(H54:H64)</f>
        <v>-45408</v>
      </c>
      <c r="I65" s="96"/>
      <c r="J65" s="102">
        <f>SUM(J54:J64)</f>
        <v>-303672</v>
      </c>
      <c r="K65" s="101"/>
      <c r="L65" s="102">
        <f>SUM(L54:L64)</f>
        <v>-38863</v>
      </c>
      <c r="M65" s="98"/>
      <c r="O65" s="98"/>
    </row>
    <row r="66" spans="1:15" ht="10.5" customHeight="1" x14ac:dyDescent="0.7">
      <c r="A66" s="125"/>
      <c r="C66" s="129"/>
      <c r="F66" s="104"/>
      <c r="G66" s="96"/>
      <c r="I66" s="96"/>
      <c r="J66" s="104"/>
      <c r="K66" s="101"/>
      <c r="L66" s="104"/>
    </row>
    <row r="67" spans="1:15" x14ac:dyDescent="0.7">
      <c r="A67" s="125" t="s">
        <v>149</v>
      </c>
      <c r="C67" s="125"/>
      <c r="F67" s="107">
        <f>F39+F52+F65</f>
        <v>24141</v>
      </c>
      <c r="G67" s="96"/>
      <c r="H67" s="107">
        <f>H39+H52+H65</f>
        <v>22309</v>
      </c>
      <c r="I67" s="96"/>
      <c r="J67" s="107">
        <f>J39+J52+J65</f>
        <v>-49801</v>
      </c>
      <c r="K67" s="101"/>
      <c r="L67" s="107">
        <f>L39+L52+L65</f>
        <v>13387</v>
      </c>
      <c r="M67" s="98"/>
      <c r="O67" s="98"/>
    </row>
    <row r="68" spans="1:15" x14ac:dyDescent="0.7">
      <c r="A68" s="125" t="s">
        <v>114</v>
      </c>
      <c r="B68" s="125"/>
      <c r="C68" s="130"/>
      <c r="D68" s="125"/>
      <c r="E68" s="131"/>
      <c r="F68" s="132">
        <f>+BS!K11</f>
        <v>174707</v>
      </c>
      <c r="G68" s="96"/>
      <c r="H68" s="132">
        <v>54522</v>
      </c>
      <c r="I68" s="96"/>
      <c r="J68" s="132">
        <f>+BS!O11</f>
        <v>73876</v>
      </c>
      <c r="K68" s="104"/>
      <c r="L68" s="132">
        <v>24527</v>
      </c>
      <c r="M68" s="133"/>
      <c r="O68" s="133"/>
    </row>
    <row r="69" spans="1:15" ht="23" thickBot="1" x14ac:dyDescent="0.75">
      <c r="A69" s="125" t="s">
        <v>115</v>
      </c>
      <c r="B69" s="125"/>
      <c r="C69" s="125"/>
      <c r="D69" s="125"/>
      <c r="E69" s="134"/>
      <c r="F69" s="106">
        <f>SUM(F67:F68)</f>
        <v>198848</v>
      </c>
      <c r="G69" s="96"/>
      <c r="H69" s="106">
        <f>SUM(H67:H68)</f>
        <v>76831</v>
      </c>
      <c r="I69" s="96"/>
      <c r="J69" s="106">
        <f>SUM(J67:J68)</f>
        <v>24075</v>
      </c>
      <c r="K69" s="104"/>
      <c r="L69" s="106">
        <f>SUM(L67:L68)</f>
        <v>37914</v>
      </c>
      <c r="O69" s="191"/>
    </row>
    <row r="70" spans="1:15" ht="23" thickTop="1" x14ac:dyDescent="0.7">
      <c r="A70" s="125"/>
      <c r="B70" s="125"/>
      <c r="C70" s="125"/>
      <c r="D70" s="125"/>
      <c r="E70" s="97"/>
      <c r="G70" s="96"/>
      <c r="I70" s="96"/>
      <c r="K70" s="104"/>
      <c r="L70" s="104"/>
      <c r="O70" s="98"/>
    </row>
    <row r="71" spans="1:15" x14ac:dyDescent="0.7">
      <c r="A71" s="125"/>
      <c r="B71" s="125"/>
      <c r="C71" s="125"/>
      <c r="D71" s="125"/>
      <c r="E71" s="97"/>
      <c r="F71" s="104"/>
      <c r="G71" s="104"/>
      <c r="H71" s="104"/>
      <c r="I71" s="104"/>
      <c r="J71" s="104"/>
      <c r="K71" s="104"/>
      <c r="L71" s="104"/>
      <c r="O71" s="98"/>
    </row>
    <row r="72" spans="1:15" x14ac:dyDescent="0.7">
      <c r="A72" s="125"/>
      <c r="B72" s="125"/>
      <c r="C72" s="125"/>
      <c r="D72" s="125"/>
      <c r="E72" s="97"/>
      <c r="F72" s="104"/>
      <c r="G72" s="104"/>
      <c r="H72" s="122"/>
      <c r="I72" s="104"/>
      <c r="J72" s="104"/>
      <c r="K72" s="104"/>
      <c r="L72" s="122"/>
    </row>
    <row r="73" spans="1:15" x14ac:dyDescent="0.7">
      <c r="G73" s="96"/>
      <c r="I73" s="96"/>
    </row>
    <row r="74" spans="1:15" hidden="1" x14ac:dyDescent="0.7">
      <c r="D74" s="133"/>
      <c r="G74" s="96"/>
      <c r="I74" s="96"/>
      <c r="K74" s="131"/>
      <c r="L74" s="96">
        <f>L69-BS!O11</f>
        <v>-35962</v>
      </c>
    </row>
    <row r="75" spans="1:15" hidden="1" x14ac:dyDescent="0.7">
      <c r="G75" s="96"/>
      <c r="I75" s="96"/>
      <c r="K75" s="131"/>
      <c r="L75" s="96">
        <f>+L74/2</f>
        <v>-17981</v>
      </c>
    </row>
    <row r="76" spans="1:15" hidden="1" x14ac:dyDescent="0.7">
      <c r="K76" s="131"/>
    </row>
    <row r="77" spans="1:15" hidden="1" x14ac:dyDescent="0.7">
      <c r="K77" s="131"/>
    </row>
    <row r="78" spans="1:15" x14ac:dyDescent="0.7">
      <c r="G78" s="96"/>
      <c r="I78" s="96"/>
    </row>
    <row r="79" spans="1:15" x14ac:dyDescent="0.7">
      <c r="G79" s="96"/>
      <c r="I79" s="96"/>
    </row>
    <row r="80" spans="1:15" x14ac:dyDescent="0.7">
      <c r="G80" s="96"/>
      <c r="I80" s="96"/>
    </row>
    <row r="81" spans="6:9" x14ac:dyDescent="0.7">
      <c r="G81" s="96"/>
      <c r="I81" s="96"/>
    </row>
    <row r="82" spans="6:9" x14ac:dyDescent="0.7">
      <c r="G82" s="96"/>
      <c r="I82" s="96"/>
    </row>
    <row r="83" spans="6:9" x14ac:dyDescent="0.7">
      <c r="G83" s="96"/>
      <c r="I83" s="96"/>
    </row>
    <row r="84" spans="6:9" x14ac:dyDescent="0.7">
      <c r="G84" s="96"/>
      <c r="I84" s="96"/>
    </row>
    <row r="85" spans="6:9" x14ac:dyDescent="0.7">
      <c r="G85" s="96"/>
      <c r="I85" s="96"/>
    </row>
    <row r="86" spans="6:9" x14ac:dyDescent="0.7">
      <c r="G86" s="96"/>
      <c r="I86" s="96"/>
    </row>
    <row r="87" spans="6:9" x14ac:dyDescent="0.7">
      <c r="F87" s="135"/>
      <c r="G87" s="96"/>
      <c r="I87" s="96"/>
    </row>
    <row r="88" spans="6:9" x14ac:dyDescent="0.7">
      <c r="F88" s="135"/>
      <c r="G88" s="96"/>
      <c r="I88" s="96"/>
    </row>
    <row r="89" spans="6:9" x14ac:dyDescent="0.7">
      <c r="F89" s="135"/>
      <c r="G89" s="96"/>
      <c r="I89" s="96"/>
    </row>
    <row r="90" spans="6:9" x14ac:dyDescent="0.7">
      <c r="F90" s="135"/>
      <c r="G90" s="96"/>
      <c r="I90" s="96"/>
    </row>
    <row r="91" spans="6:9" x14ac:dyDescent="0.7">
      <c r="F91" s="135"/>
      <c r="G91" s="96"/>
      <c r="I91" s="96"/>
    </row>
    <row r="92" spans="6:9" x14ac:dyDescent="0.7">
      <c r="F92" s="135"/>
      <c r="G92" s="96"/>
      <c r="I92" s="96"/>
    </row>
    <row r="93" spans="6:9" x14ac:dyDescent="0.7">
      <c r="G93" s="96"/>
      <c r="I93" s="96"/>
    </row>
    <row r="94" spans="6:9" x14ac:dyDescent="0.7">
      <c r="G94" s="96"/>
      <c r="I94" s="96"/>
    </row>
    <row r="95" spans="6:9" x14ac:dyDescent="0.7">
      <c r="G95" s="96"/>
      <c r="I95" s="96"/>
    </row>
    <row r="96" spans="6:9" x14ac:dyDescent="0.7">
      <c r="G96" s="96"/>
      <c r="I96" s="96"/>
    </row>
    <row r="97" spans="7:9" x14ac:dyDescent="0.7">
      <c r="G97" s="96"/>
      <c r="I97" s="96"/>
    </row>
    <row r="98" spans="7:9" x14ac:dyDescent="0.7">
      <c r="G98" s="96"/>
      <c r="I98" s="96"/>
    </row>
    <row r="99" spans="7:9" x14ac:dyDescent="0.7">
      <c r="G99" s="96"/>
      <c r="I99" s="96"/>
    </row>
    <row r="100" spans="7:9" x14ac:dyDescent="0.7">
      <c r="G100" s="96"/>
      <c r="I100" s="96"/>
    </row>
    <row r="101" spans="7:9" x14ac:dyDescent="0.7">
      <c r="G101" s="96"/>
      <c r="I101" s="96"/>
    </row>
    <row r="102" spans="7:9" x14ac:dyDescent="0.7">
      <c r="G102" s="96"/>
      <c r="I102" s="96"/>
    </row>
    <row r="103" spans="7:9" x14ac:dyDescent="0.7">
      <c r="G103" s="96"/>
      <c r="I103" s="96"/>
    </row>
    <row r="104" spans="7:9" x14ac:dyDescent="0.7">
      <c r="G104" s="96"/>
      <c r="I104" s="96"/>
    </row>
    <row r="105" spans="7:9" x14ac:dyDescent="0.7">
      <c r="G105" s="96"/>
      <c r="I105" s="96"/>
    </row>
    <row r="106" spans="7:9" x14ac:dyDescent="0.7">
      <c r="G106" s="96"/>
      <c r="I106" s="96"/>
    </row>
    <row r="107" spans="7:9" x14ac:dyDescent="0.7">
      <c r="G107" s="96"/>
      <c r="I107" s="96"/>
    </row>
    <row r="108" spans="7:9" x14ac:dyDescent="0.7">
      <c r="G108" s="96"/>
      <c r="I108" s="96"/>
    </row>
    <row r="109" spans="7:9" x14ac:dyDescent="0.7">
      <c r="G109" s="96"/>
      <c r="I109" s="96"/>
    </row>
    <row r="110" spans="7:9" x14ac:dyDescent="0.7">
      <c r="G110" s="96"/>
      <c r="I110" s="96"/>
    </row>
    <row r="111" spans="7:9" x14ac:dyDescent="0.7">
      <c r="G111" s="96"/>
      <c r="I111" s="96"/>
    </row>
    <row r="112" spans="7:9" x14ac:dyDescent="0.7">
      <c r="G112" s="96"/>
      <c r="I112" s="96"/>
    </row>
    <row r="113" spans="7:9" x14ac:dyDescent="0.7">
      <c r="G113" s="96"/>
      <c r="I113" s="96"/>
    </row>
    <row r="114" spans="7:9" x14ac:dyDescent="0.7">
      <c r="G114" s="96"/>
      <c r="I114" s="96"/>
    </row>
    <row r="115" spans="7:9" x14ac:dyDescent="0.7">
      <c r="G115" s="96"/>
      <c r="I115" s="96"/>
    </row>
    <row r="116" spans="7:9" x14ac:dyDescent="0.7">
      <c r="G116" s="96"/>
      <c r="I116" s="96"/>
    </row>
    <row r="117" spans="7:9" x14ac:dyDescent="0.7">
      <c r="G117" s="96"/>
      <c r="I117" s="96"/>
    </row>
    <row r="118" spans="7:9" x14ac:dyDescent="0.7">
      <c r="G118" s="96"/>
      <c r="I118" s="96"/>
    </row>
    <row r="119" spans="7:9" x14ac:dyDescent="0.7">
      <c r="G119" s="96"/>
      <c r="I119" s="96"/>
    </row>
    <row r="120" spans="7:9" x14ac:dyDescent="0.7">
      <c r="G120" s="96"/>
      <c r="I120" s="96"/>
    </row>
    <row r="121" spans="7:9" x14ac:dyDescent="0.7">
      <c r="G121" s="96"/>
      <c r="I121" s="96"/>
    </row>
    <row r="122" spans="7:9" x14ac:dyDescent="0.7">
      <c r="G122" s="96"/>
      <c r="I122" s="96"/>
    </row>
    <row r="123" spans="7:9" x14ac:dyDescent="0.7">
      <c r="G123" s="96"/>
      <c r="I123" s="96"/>
    </row>
    <row r="124" spans="7:9" x14ac:dyDescent="0.7">
      <c r="G124" s="96"/>
      <c r="I124" s="96"/>
    </row>
    <row r="125" spans="7:9" x14ac:dyDescent="0.7">
      <c r="G125" s="96"/>
      <c r="I125" s="96"/>
    </row>
    <row r="126" spans="7:9" x14ac:dyDescent="0.7">
      <c r="G126" s="96"/>
      <c r="I126" s="96"/>
    </row>
    <row r="127" spans="7:9" x14ac:dyDescent="0.7">
      <c r="G127" s="96"/>
      <c r="I127" s="96"/>
    </row>
    <row r="128" spans="7:9" x14ac:dyDescent="0.7">
      <c r="G128" s="96"/>
      <c r="I128" s="96"/>
    </row>
    <row r="129" spans="7:9" x14ac:dyDescent="0.7">
      <c r="G129" s="96"/>
      <c r="I129" s="96"/>
    </row>
    <row r="130" spans="7:9" x14ac:dyDescent="0.7">
      <c r="G130" s="96"/>
      <c r="I130" s="96"/>
    </row>
    <row r="131" spans="7:9" x14ac:dyDescent="0.7">
      <c r="G131" s="96"/>
      <c r="I131" s="96"/>
    </row>
    <row r="132" spans="7:9" x14ac:dyDescent="0.7">
      <c r="G132" s="96"/>
      <c r="I132" s="96"/>
    </row>
    <row r="133" spans="7:9" x14ac:dyDescent="0.7">
      <c r="G133" s="96"/>
      <c r="I133" s="96"/>
    </row>
    <row r="134" spans="7:9" x14ac:dyDescent="0.7">
      <c r="G134" s="96"/>
      <c r="I134" s="96"/>
    </row>
    <row r="135" spans="7:9" x14ac:dyDescent="0.7">
      <c r="G135" s="96"/>
      <c r="I135" s="96"/>
    </row>
    <row r="136" spans="7:9" x14ac:dyDescent="0.7">
      <c r="G136" s="96"/>
      <c r="I136" s="96"/>
    </row>
    <row r="137" spans="7:9" x14ac:dyDescent="0.7">
      <c r="G137" s="96"/>
      <c r="I137" s="96"/>
    </row>
    <row r="138" spans="7:9" x14ac:dyDescent="0.7">
      <c r="G138" s="96"/>
      <c r="I138" s="96"/>
    </row>
    <row r="139" spans="7:9" x14ac:dyDescent="0.7">
      <c r="G139" s="96"/>
      <c r="I139" s="96"/>
    </row>
    <row r="140" spans="7:9" x14ac:dyDescent="0.7">
      <c r="G140" s="96"/>
      <c r="I140" s="96"/>
    </row>
    <row r="141" spans="7:9" x14ac:dyDescent="0.7">
      <c r="G141" s="96"/>
      <c r="I141" s="96"/>
    </row>
    <row r="142" spans="7:9" x14ac:dyDescent="0.7">
      <c r="G142" s="96"/>
      <c r="I142" s="96"/>
    </row>
    <row r="143" spans="7:9" x14ac:dyDescent="0.7">
      <c r="G143" s="96"/>
      <c r="I143" s="96"/>
    </row>
    <row r="144" spans="7:9" x14ac:dyDescent="0.7">
      <c r="G144" s="96"/>
      <c r="I144" s="96"/>
    </row>
    <row r="145" spans="7:9" x14ac:dyDescent="0.7">
      <c r="G145" s="96"/>
      <c r="I145" s="96"/>
    </row>
    <row r="146" spans="7:9" x14ac:dyDescent="0.7">
      <c r="G146" s="96"/>
      <c r="I146" s="96"/>
    </row>
    <row r="147" spans="7:9" x14ac:dyDescent="0.7">
      <c r="G147" s="96"/>
      <c r="I147" s="96"/>
    </row>
    <row r="148" spans="7:9" x14ac:dyDescent="0.7">
      <c r="G148" s="96"/>
      <c r="I148" s="96"/>
    </row>
    <row r="149" spans="7:9" x14ac:dyDescent="0.7">
      <c r="G149" s="96"/>
      <c r="I149" s="96"/>
    </row>
    <row r="150" spans="7:9" x14ac:dyDescent="0.7">
      <c r="G150" s="96"/>
      <c r="I150" s="96"/>
    </row>
    <row r="151" spans="7:9" x14ac:dyDescent="0.7">
      <c r="G151" s="96"/>
      <c r="I151" s="96"/>
    </row>
    <row r="152" spans="7:9" x14ac:dyDescent="0.7">
      <c r="G152" s="96"/>
      <c r="I152" s="96"/>
    </row>
    <row r="153" spans="7:9" x14ac:dyDescent="0.7">
      <c r="G153" s="96"/>
      <c r="I153" s="96"/>
    </row>
    <row r="154" spans="7:9" x14ac:dyDescent="0.7">
      <c r="G154" s="96"/>
      <c r="I154" s="96"/>
    </row>
    <row r="155" spans="7:9" x14ac:dyDescent="0.7">
      <c r="G155" s="96"/>
      <c r="I155" s="96"/>
    </row>
    <row r="156" spans="7:9" x14ac:dyDescent="0.7">
      <c r="G156" s="96"/>
      <c r="I156" s="96"/>
    </row>
    <row r="157" spans="7:9" x14ac:dyDescent="0.7">
      <c r="G157" s="96"/>
      <c r="I157" s="96"/>
    </row>
    <row r="158" spans="7:9" x14ac:dyDescent="0.7">
      <c r="G158" s="96"/>
      <c r="I158" s="96"/>
    </row>
    <row r="159" spans="7:9" x14ac:dyDescent="0.7">
      <c r="G159" s="96"/>
      <c r="I159" s="96"/>
    </row>
    <row r="160" spans="7:9" x14ac:dyDescent="0.7">
      <c r="G160" s="96"/>
      <c r="I160" s="96"/>
    </row>
    <row r="161" spans="7:9" x14ac:dyDescent="0.7">
      <c r="G161" s="96"/>
      <c r="I161" s="96"/>
    </row>
    <row r="162" spans="7:9" x14ac:dyDescent="0.7">
      <c r="G162" s="96"/>
      <c r="I162" s="96"/>
    </row>
    <row r="163" spans="7:9" x14ac:dyDescent="0.7">
      <c r="G163" s="96"/>
      <c r="I163" s="96"/>
    </row>
    <row r="164" spans="7:9" x14ac:dyDescent="0.7">
      <c r="G164" s="96"/>
      <c r="I164" s="96"/>
    </row>
    <row r="165" spans="7:9" x14ac:dyDescent="0.7">
      <c r="G165" s="96"/>
      <c r="I165" s="96"/>
    </row>
    <row r="166" spans="7:9" x14ac:dyDescent="0.7">
      <c r="G166" s="96"/>
      <c r="I166" s="96"/>
    </row>
    <row r="167" spans="7:9" x14ac:dyDescent="0.7">
      <c r="G167" s="96"/>
      <c r="I167" s="96"/>
    </row>
    <row r="168" spans="7:9" x14ac:dyDescent="0.7">
      <c r="G168" s="96"/>
      <c r="I168" s="96"/>
    </row>
    <row r="169" spans="7:9" x14ac:dyDescent="0.7">
      <c r="G169" s="96"/>
      <c r="I169" s="96"/>
    </row>
    <row r="170" spans="7:9" x14ac:dyDescent="0.7">
      <c r="G170" s="96"/>
      <c r="I170" s="96"/>
    </row>
    <row r="171" spans="7:9" x14ac:dyDescent="0.7">
      <c r="G171" s="96"/>
      <c r="I171" s="96"/>
    </row>
    <row r="172" spans="7:9" x14ac:dyDescent="0.7">
      <c r="G172" s="96"/>
      <c r="I172" s="96"/>
    </row>
    <row r="173" spans="7:9" x14ac:dyDescent="0.7">
      <c r="G173" s="96"/>
      <c r="I173" s="96"/>
    </row>
    <row r="174" spans="7:9" x14ac:dyDescent="0.7">
      <c r="G174" s="96"/>
      <c r="I174" s="96"/>
    </row>
    <row r="175" spans="7:9" x14ac:dyDescent="0.7">
      <c r="G175" s="96"/>
      <c r="I175" s="96"/>
    </row>
    <row r="176" spans="7:9" x14ac:dyDescent="0.7">
      <c r="G176" s="96"/>
      <c r="I176" s="96"/>
    </row>
    <row r="177" spans="7:9" x14ac:dyDescent="0.7">
      <c r="G177" s="96"/>
      <c r="I177" s="96"/>
    </row>
    <row r="178" spans="7:9" x14ac:dyDescent="0.7">
      <c r="G178" s="96"/>
      <c r="I178" s="96"/>
    </row>
    <row r="179" spans="7:9" x14ac:dyDescent="0.7">
      <c r="G179" s="96"/>
      <c r="I179" s="96"/>
    </row>
    <row r="180" spans="7:9" x14ac:dyDescent="0.7">
      <c r="G180" s="96"/>
      <c r="I180" s="96"/>
    </row>
    <row r="181" spans="7:9" x14ac:dyDescent="0.7">
      <c r="G181" s="96"/>
      <c r="I181" s="96"/>
    </row>
    <row r="182" spans="7:9" x14ac:dyDescent="0.7">
      <c r="G182" s="96"/>
      <c r="I182" s="96"/>
    </row>
    <row r="183" spans="7:9" x14ac:dyDescent="0.7">
      <c r="G183" s="96"/>
      <c r="I183" s="96"/>
    </row>
    <row r="184" spans="7:9" x14ac:dyDescent="0.7">
      <c r="G184" s="96"/>
      <c r="I184" s="96"/>
    </row>
    <row r="185" spans="7:9" x14ac:dyDescent="0.7">
      <c r="G185" s="96"/>
      <c r="I185" s="96"/>
    </row>
    <row r="186" spans="7:9" x14ac:dyDescent="0.7">
      <c r="G186" s="96"/>
      <c r="I186" s="96"/>
    </row>
    <row r="187" spans="7:9" x14ac:dyDescent="0.7">
      <c r="G187" s="96"/>
      <c r="I187" s="96"/>
    </row>
    <row r="188" spans="7:9" x14ac:dyDescent="0.7">
      <c r="G188" s="96"/>
      <c r="I188" s="96"/>
    </row>
    <row r="189" spans="7:9" x14ac:dyDescent="0.7">
      <c r="G189" s="96"/>
      <c r="I189" s="96"/>
    </row>
    <row r="190" spans="7:9" x14ac:dyDescent="0.7">
      <c r="G190" s="96"/>
      <c r="I190" s="96"/>
    </row>
    <row r="191" spans="7:9" x14ac:dyDescent="0.7">
      <c r="G191" s="96"/>
      <c r="I191" s="96"/>
    </row>
    <row r="192" spans="7:9" x14ac:dyDescent="0.7">
      <c r="G192" s="96"/>
      <c r="I192" s="96"/>
    </row>
    <row r="193" spans="7:9" x14ac:dyDescent="0.7">
      <c r="G193" s="96"/>
      <c r="I193" s="96"/>
    </row>
    <row r="194" spans="7:9" x14ac:dyDescent="0.7">
      <c r="G194" s="96"/>
      <c r="I194" s="96"/>
    </row>
    <row r="195" spans="7:9" x14ac:dyDescent="0.7">
      <c r="G195" s="96"/>
      <c r="I195" s="96"/>
    </row>
    <row r="196" spans="7:9" x14ac:dyDescent="0.7">
      <c r="G196" s="96"/>
      <c r="I196" s="96"/>
    </row>
    <row r="197" spans="7:9" x14ac:dyDescent="0.7">
      <c r="G197" s="96"/>
      <c r="I197" s="96"/>
    </row>
    <row r="198" spans="7:9" x14ac:dyDescent="0.7">
      <c r="G198" s="96"/>
      <c r="I198" s="96"/>
    </row>
    <row r="199" spans="7:9" x14ac:dyDescent="0.7">
      <c r="G199" s="96"/>
      <c r="I199" s="96"/>
    </row>
    <row r="200" spans="7:9" x14ac:dyDescent="0.7">
      <c r="G200" s="96"/>
      <c r="I200" s="96"/>
    </row>
    <row r="201" spans="7:9" x14ac:dyDescent="0.7">
      <c r="G201" s="96"/>
      <c r="I201" s="96"/>
    </row>
    <row r="202" spans="7:9" x14ac:dyDescent="0.7">
      <c r="G202" s="96"/>
      <c r="I202" s="96"/>
    </row>
    <row r="203" spans="7:9" x14ac:dyDescent="0.7">
      <c r="G203" s="96"/>
      <c r="I203" s="96"/>
    </row>
    <row r="204" spans="7:9" x14ac:dyDescent="0.7">
      <c r="G204" s="96"/>
      <c r="I204" s="96"/>
    </row>
    <row r="205" spans="7:9" x14ac:dyDescent="0.7">
      <c r="G205" s="96"/>
      <c r="I205" s="96"/>
    </row>
    <row r="206" spans="7:9" x14ac:dyDescent="0.7">
      <c r="G206" s="96"/>
      <c r="I206" s="96"/>
    </row>
    <row r="207" spans="7:9" x14ac:dyDescent="0.7">
      <c r="G207" s="96"/>
      <c r="I207" s="96"/>
    </row>
    <row r="208" spans="7:9" x14ac:dyDescent="0.7">
      <c r="G208" s="96"/>
      <c r="I208" s="96"/>
    </row>
    <row r="209" spans="7:9" x14ac:dyDescent="0.7">
      <c r="G209" s="96"/>
      <c r="I209" s="96"/>
    </row>
    <row r="210" spans="7:9" x14ac:dyDescent="0.7">
      <c r="G210" s="96"/>
      <c r="I210" s="96"/>
    </row>
    <row r="211" spans="7:9" x14ac:dyDescent="0.7">
      <c r="G211" s="96"/>
      <c r="I211" s="96"/>
    </row>
    <row r="212" spans="7:9" x14ac:dyDescent="0.7">
      <c r="G212" s="96"/>
      <c r="I212" s="96"/>
    </row>
    <row r="213" spans="7:9" x14ac:dyDescent="0.7">
      <c r="G213" s="96"/>
      <c r="I213" s="96"/>
    </row>
    <row r="214" spans="7:9" x14ac:dyDescent="0.7">
      <c r="G214" s="96"/>
      <c r="I214" s="96"/>
    </row>
    <row r="215" spans="7:9" x14ac:dyDescent="0.7">
      <c r="G215" s="96"/>
      <c r="I215" s="96"/>
    </row>
    <row r="216" spans="7:9" x14ac:dyDescent="0.7">
      <c r="G216" s="96"/>
      <c r="I216" s="96"/>
    </row>
    <row r="217" spans="7:9" x14ac:dyDescent="0.7">
      <c r="G217" s="96"/>
      <c r="I217" s="96"/>
    </row>
    <row r="218" spans="7:9" x14ac:dyDescent="0.7">
      <c r="G218" s="96"/>
      <c r="I218" s="96"/>
    </row>
    <row r="219" spans="7:9" x14ac:dyDescent="0.7">
      <c r="G219" s="96"/>
      <c r="I219" s="96"/>
    </row>
    <row r="220" spans="7:9" x14ac:dyDescent="0.7">
      <c r="G220" s="96"/>
      <c r="I220" s="96"/>
    </row>
    <row r="221" spans="7:9" x14ac:dyDescent="0.7">
      <c r="G221" s="96"/>
      <c r="I221" s="96"/>
    </row>
    <row r="222" spans="7:9" x14ac:dyDescent="0.7">
      <c r="G222" s="96"/>
      <c r="I222" s="96"/>
    </row>
    <row r="223" spans="7:9" x14ac:dyDescent="0.7">
      <c r="G223" s="96"/>
      <c r="I223" s="96"/>
    </row>
    <row r="224" spans="7:9" x14ac:dyDescent="0.7">
      <c r="G224" s="96"/>
      <c r="I224" s="96"/>
    </row>
    <row r="225" spans="7:9" x14ac:dyDescent="0.7">
      <c r="G225" s="96"/>
      <c r="I225" s="96"/>
    </row>
    <row r="226" spans="7:9" x14ac:dyDescent="0.7">
      <c r="G226" s="96"/>
      <c r="I226" s="96"/>
    </row>
    <row r="227" spans="7:9" x14ac:dyDescent="0.7">
      <c r="G227" s="96"/>
      <c r="I227" s="96"/>
    </row>
    <row r="228" spans="7:9" x14ac:dyDescent="0.7">
      <c r="G228" s="96"/>
      <c r="I228" s="96"/>
    </row>
    <row r="229" spans="7:9" x14ac:dyDescent="0.7">
      <c r="G229" s="96"/>
      <c r="I229" s="96"/>
    </row>
    <row r="230" spans="7:9" x14ac:dyDescent="0.7">
      <c r="G230" s="96"/>
      <c r="I230" s="96"/>
    </row>
    <row r="231" spans="7:9" x14ac:dyDescent="0.7">
      <c r="G231" s="96"/>
      <c r="I231" s="96"/>
    </row>
    <row r="232" spans="7:9" x14ac:dyDescent="0.7">
      <c r="G232" s="96"/>
      <c r="I232" s="96"/>
    </row>
    <row r="233" spans="7:9" x14ac:dyDescent="0.7">
      <c r="G233" s="96"/>
      <c r="I233" s="96"/>
    </row>
    <row r="234" spans="7:9" x14ac:dyDescent="0.7">
      <c r="G234" s="96"/>
      <c r="I234" s="96"/>
    </row>
    <row r="235" spans="7:9" x14ac:dyDescent="0.7">
      <c r="G235" s="96"/>
      <c r="I235" s="96"/>
    </row>
    <row r="236" spans="7:9" x14ac:dyDescent="0.7">
      <c r="G236" s="96"/>
      <c r="I236" s="96"/>
    </row>
    <row r="237" spans="7:9" x14ac:dyDescent="0.7">
      <c r="G237" s="96"/>
      <c r="I237" s="96"/>
    </row>
    <row r="238" spans="7:9" x14ac:dyDescent="0.7">
      <c r="G238" s="96"/>
      <c r="I238" s="96"/>
    </row>
    <row r="239" spans="7:9" x14ac:dyDescent="0.7">
      <c r="G239" s="96"/>
      <c r="I239" s="96"/>
    </row>
    <row r="240" spans="7:9" x14ac:dyDescent="0.7">
      <c r="G240" s="96"/>
      <c r="I240" s="96"/>
    </row>
    <row r="241" spans="7:9" x14ac:dyDescent="0.7">
      <c r="G241" s="96"/>
      <c r="I241" s="96"/>
    </row>
    <row r="242" spans="7:9" x14ac:dyDescent="0.7">
      <c r="G242" s="96"/>
      <c r="I242" s="96"/>
    </row>
    <row r="243" spans="7:9" x14ac:dyDescent="0.7">
      <c r="G243" s="96"/>
      <c r="I243" s="96"/>
    </row>
    <row r="244" spans="7:9" x14ac:dyDescent="0.7">
      <c r="G244" s="96"/>
      <c r="I244" s="96"/>
    </row>
    <row r="245" spans="7:9" x14ac:dyDescent="0.7">
      <c r="G245" s="96"/>
      <c r="I245" s="96"/>
    </row>
    <row r="246" spans="7:9" x14ac:dyDescent="0.7">
      <c r="G246" s="96"/>
      <c r="I246" s="96"/>
    </row>
    <row r="247" spans="7:9" x14ac:dyDescent="0.7">
      <c r="G247" s="96"/>
      <c r="I247" s="96"/>
    </row>
    <row r="248" spans="7:9" x14ac:dyDescent="0.7">
      <c r="G248" s="96"/>
      <c r="I248" s="96"/>
    </row>
    <row r="249" spans="7:9" x14ac:dyDescent="0.7">
      <c r="G249" s="96"/>
      <c r="I249" s="96"/>
    </row>
    <row r="250" spans="7:9" x14ac:dyDescent="0.7">
      <c r="G250" s="96"/>
      <c r="I250" s="96"/>
    </row>
    <row r="251" spans="7:9" x14ac:dyDescent="0.7">
      <c r="G251" s="96"/>
      <c r="I251" s="96"/>
    </row>
    <row r="252" spans="7:9" x14ac:dyDescent="0.7">
      <c r="G252" s="96"/>
      <c r="I252" s="96"/>
    </row>
    <row r="253" spans="7:9" x14ac:dyDescent="0.7">
      <c r="G253" s="96"/>
      <c r="I253" s="96"/>
    </row>
    <row r="254" spans="7:9" x14ac:dyDescent="0.7">
      <c r="G254" s="96"/>
      <c r="I254" s="96"/>
    </row>
    <row r="255" spans="7:9" x14ac:dyDescent="0.7">
      <c r="G255" s="96"/>
      <c r="I255" s="96"/>
    </row>
    <row r="256" spans="7:9" x14ac:dyDescent="0.7">
      <c r="G256" s="96"/>
      <c r="I256" s="96"/>
    </row>
    <row r="257" spans="7:9" x14ac:dyDescent="0.7">
      <c r="G257" s="96"/>
      <c r="I257" s="96"/>
    </row>
    <row r="258" spans="7:9" x14ac:dyDescent="0.7">
      <c r="G258" s="96"/>
      <c r="I258" s="96"/>
    </row>
    <row r="259" spans="7:9" x14ac:dyDescent="0.7">
      <c r="G259" s="96"/>
      <c r="I259" s="96"/>
    </row>
    <row r="260" spans="7:9" x14ac:dyDescent="0.7">
      <c r="G260" s="96"/>
      <c r="I260" s="96"/>
    </row>
    <row r="261" spans="7:9" x14ac:dyDescent="0.7">
      <c r="G261" s="96"/>
      <c r="I261" s="96"/>
    </row>
    <row r="262" spans="7:9" x14ac:dyDescent="0.7">
      <c r="G262" s="96"/>
      <c r="I262" s="96"/>
    </row>
    <row r="263" spans="7:9" x14ac:dyDescent="0.7">
      <c r="G263" s="96"/>
      <c r="I263" s="96"/>
    </row>
    <row r="264" spans="7:9" x14ac:dyDescent="0.7">
      <c r="G264" s="96"/>
      <c r="I264" s="96"/>
    </row>
    <row r="265" spans="7:9" x14ac:dyDescent="0.7">
      <c r="G265" s="96"/>
      <c r="I265" s="96"/>
    </row>
    <row r="266" spans="7:9" x14ac:dyDescent="0.7">
      <c r="G266" s="96"/>
      <c r="I266" s="96"/>
    </row>
    <row r="267" spans="7:9" x14ac:dyDescent="0.7">
      <c r="G267" s="96"/>
      <c r="I267" s="96"/>
    </row>
    <row r="268" spans="7:9" x14ac:dyDescent="0.7">
      <c r="G268" s="96"/>
      <c r="I268" s="96"/>
    </row>
    <row r="269" spans="7:9" x14ac:dyDescent="0.7">
      <c r="G269" s="96"/>
      <c r="I269" s="96"/>
    </row>
    <row r="270" spans="7:9" x14ac:dyDescent="0.7">
      <c r="G270" s="96"/>
      <c r="I270" s="96"/>
    </row>
    <row r="271" spans="7:9" x14ac:dyDescent="0.7">
      <c r="G271" s="96"/>
      <c r="I271" s="96"/>
    </row>
    <row r="272" spans="7:9" x14ac:dyDescent="0.7">
      <c r="G272" s="96"/>
      <c r="I272" s="96"/>
    </row>
    <row r="273" spans="7:9" x14ac:dyDescent="0.7">
      <c r="G273" s="96"/>
      <c r="I273" s="96"/>
    </row>
    <row r="274" spans="7:9" x14ac:dyDescent="0.7">
      <c r="G274" s="96"/>
      <c r="I274" s="96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4" firstPageNumber="10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9m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9m'!Print_Area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2022-11-02T07:41:58Z</cp:lastPrinted>
  <dcterms:created xsi:type="dcterms:W3CDTF">2000-10-30T05:03:03Z</dcterms:created>
  <dcterms:modified xsi:type="dcterms:W3CDTF">2022-11-07T04:56:32Z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