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-192" windowWidth="12204" windowHeight="9828" tabRatio="680" activeTab="5"/>
  </bookViews>
  <sheets>
    <sheet name="BS" sheetId="69" r:id="rId1"/>
    <sheet name="PL 3m" sheetId="82" r:id="rId2"/>
    <sheet name="PL 9m" sheetId="83" r:id="rId3"/>
    <sheet name="CE-Conso" sheetId="80" r:id="rId4"/>
    <sheet name="CE-Separate" sheetId="81" r:id="rId5"/>
    <sheet name="CF" sheetId="74" r:id="rId6"/>
  </sheets>
  <externalReferences>
    <externalReference r:id="rId7"/>
  </externalReferences>
  <definedNames>
    <definedName name="_xlnm.Print_Area" localSheetId="0">BS!$A$1:$O$80</definedName>
    <definedName name="_xlnm.Print_Area" localSheetId="3">'CE-Conso'!$A$1:$S$51</definedName>
    <definedName name="_xlnm.Print_Area" localSheetId="4">'CE-Separate'!$A$1:$M$44</definedName>
    <definedName name="_xlnm.Print_Area" localSheetId="5" xml:space="preserve">                            CF!$A$1:$L$78</definedName>
    <definedName name="_xlnm.Print_Area" localSheetId="1">'PL 3m'!$A$1:$K$42</definedName>
    <definedName name="_xlnm.Print_Area" localSheetId="2">'PL 9m'!$A$1:$K$43</definedName>
    <definedName name="_xlnm.Print_Titles" localSheetId="0">BS!$1:$8</definedName>
    <definedName name="_xlnm.Print_Titles" localSheetId="5">CF!$1:$9</definedName>
  </definedNames>
  <calcPr calcId="124519" fullCalcOnLoad="1"/>
</workbook>
</file>

<file path=xl/calcChain.xml><?xml version="1.0" encoding="utf-8"?>
<calcChain xmlns="http://schemas.openxmlformats.org/spreadsheetml/2006/main">
  <c r="E14" i="83"/>
  <c r="J19" i="74"/>
  <c r="F19"/>
  <c r="H61"/>
  <c r="L74"/>
  <c r="L61"/>
  <c r="J74"/>
  <c r="J61"/>
  <c r="F74"/>
  <c r="K21" i="81"/>
  <c r="K22"/>
  <c r="K29"/>
  <c r="I14" i="83"/>
  <c r="I15"/>
  <c r="E15"/>
  <c r="F61" i="74"/>
  <c r="K35" i="81"/>
  <c r="K15"/>
  <c r="M15" s="1"/>
  <c r="Q15" i="80"/>
  <c r="Q17"/>
  <c r="Q31"/>
  <c r="I76" i="69" s="1"/>
  <c r="K16" i="80"/>
  <c r="Q35"/>
  <c r="Q37"/>
  <c r="Q50" s="1"/>
  <c r="A3" i="74"/>
  <c r="A3" i="81"/>
  <c r="A3" i="80"/>
  <c r="G40" i="83"/>
  <c r="E40"/>
  <c r="K29"/>
  <c r="K30"/>
  <c r="I29"/>
  <c r="I30"/>
  <c r="G29"/>
  <c r="G30"/>
  <c r="E29"/>
  <c r="E30"/>
  <c r="K20"/>
  <c r="I20"/>
  <c r="G20"/>
  <c r="G21"/>
  <c r="G23"/>
  <c r="E20"/>
  <c r="K15"/>
  <c r="K21"/>
  <c r="G15"/>
  <c r="I14" i="82"/>
  <c r="E39"/>
  <c r="H63" i="74"/>
  <c r="H74"/>
  <c r="M12" i="81"/>
  <c r="M32"/>
  <c r="O13" i="80"/>
  <c r="S13"/>
  <c r="O33"/>
  <c r="S33"/>
  <c r="G39" i="82"/>
  <c r="O19" i="69"/>
  <c r="M19"/>
  <c r="M31"/>
  <c r="K19"/>
  <c r="K31"/>
  <c r="I19"/>
  <c r="O53"/>
  <c r="O62"/>
  <c r="M53"/>
  <c r="K53"/>
  <c r="I53"/>
  <c r="M37" i="80"/>
  <c r="Q48"/>
  <c r="M48"/>
  <c r="K48"/>
  <c r="I48"/>
  <c r="G48"/>
  <c r="G49"/>
  <c r="G50"/>
  <c r="E48"/>
  <c r="O46"/>
  <c r="S46"/>
  <c r="S48"/>
  <c r="M30" i="69"/>
  <c r="I19" i="82"/>
  <c r="O27" i="80"/>
  <c r="O29"/>
  <c r="I61" i="69"/>
  <c r="M61"/>
  <c r="M62"/>
  <c r="K39" i="81"/>
  <c r="M39"/>
  <c r="K40" i="80"/>
  <c r="K42"/>
  <c r="K49"/>
  <c r="J77" i="74"/>
  <c r="E14" i="82"/>
  <c r="E37" i="80"/>
  <c r="G37"/>
  <c r="I37"/>
  <c r="I16" i="81"/>
  <c r="K14" i="82"/>
  <c r="K19"/>
  <c r="G14"/>
  <c r="G19"/>
  <c r="I28"/>
  <c r="I29"/>
  <c r="E28"/>
  <c r="E29"/>
  <c r="G28"/>
  <c r="G29"/>
  <c r="K28"/>
  <c r="K29"/>
  <c r="K21" i="80"/>
  <c r="K23"/>
  <c r="K29"/>
  <c r="K20" i="81"/>
  <c r="M20"/>
  <c r="K28"/>
  <c r="O75" i="69"/>
  <c r="O77"/>
  <c r="K75"/>
  <c r="K77"/>
  <c r="F77" i="74"/>
  <c r="G36" i="81"/>
  <c r="G41"/>
  <c r="G42"/>
  <c r="G28"/>
  <c r="G22"/>
  <c r="G29"/>
  <c r="G30"/>
  <c r="M69" i="69"/>
  <c r="G16" i="81"/>
  <c r="O22" i="80"/>
  <c r="S22"/>
  <c r="S23"/>
  <c r="S30"/>
  <c r="O41"/>
  <c r="S41"/>
  <c r="S42"/>
  <c r="S49"/>
  <c r="M42"/>
  <c r="M49"/>
  <c r="M50"/>
  <c r="G42"/>
  <c r="M29"/>
  <c r="M23"/>
  <c r="M17"/>
  <c r="G29"/>
  <c r="G23"/>
  <c r="G30"/>
  <c r="G31"/>
  <c r="I69" i="69"/>
  <c r="G17" i="80"/>
  <c r="M26" i="81"/>
  <c r="M28"/>
  <c r="M19"/>
  <c r="M40"/>
  <c r="M41"/>
  <c r="M42"/>
  <c r="I41"/>
  <c r="I42"/>
  <c r="I36"/>
  <c r="E41"/>
  <c r="E42"/>
  <c r="E36"/>
  <c r="I28"/>
  <c r="E28"/>
  <c r="I22"/>
  <c r="I29"/>
  <c r="I30"/>
  <c r="M72" i="69"/>
  <c r="E22" i="81"/>
  <c r="E29"/>
  <c r="E30"/>
  <c r="E16"/>
  <c r="I17" i="80"/>
  <c r="Q23"/>
  <c r="Q29"/>
  <c r="Q30"/>
  <c r="I29"/>
  <c r="I30"/>
  <c r="I31"/>
  <c r="I72" i="69"/>
  <c r="E29" i="80"/>
  <c r="I23"/>
  <c r="E23"/>
  <c r="E30"/>
  <c r="E31"/>
  <c r="E17"/>
  <c r="O20"/>
  <c r="Q42"/>
  <c r="Q49"/>
  <c r="I42"/>
  <c r="E42"/>
  <c r="E49"/>
  <c r="E50"/>
  <c r="K30" i="69"/>
  <c r="O30"/>
  <c r="O31"/>
  <c r="K61"/>
  <c r="K62"/>
  <c r="O61"/>
  <c r="O40" i="80"/>
  <c r="S40"/>
  <c r="K41" i="81"/>
  <c r="K42"/>
  <c r="M30" i="80"/>
  <c r="M31"/>
  <c r="I74" i="69"/>
  <c r="O16" i="80"/>
  <c r="S16" s="1"/>
  <c r="E19" i="82"/>
  <c r="I30" i="69"/>
  <c r="K36" i="80"/>
  <c r="K37" s="1"/>
  <c r="K50" s="1"/>
  <c r="E43" i="81"/>
  <c r="O48" i="80"/>
  <c r="I43" i="81"/>
  <c r="S27" i="80"/>
  <c r="S29"/>
  <c r="O42"/>
  <c r="O49"/>
  <c r="I49"/>
  <c r="I50"/>
  <c r="S20"/>
  <c r="G43" i="81"/>
  <c r="K30" i="80"/>
  <c r="O21"/>
  <c r="S21"/>
  <c r="O23"/>
  <c r="O30"/>
  <c r="M35" i="81"/>
  <c r="L11" i="74"/>
  <c r="L31" s="1"/>
  <c r="L43" s="1"/>
  <c r="L47" s="1"/>
  <c r="L76" s="1"/>
  <c r="L78" s="1"/>
  <c r="L83" s="1"/>
  <c r="L84" s="1"/>
  <c r="K23" i="83"/>
  <c r="G31"/>
  <c r="G41"/>
  <c r="G39"/>
  <c r="G36"/>
  <c r="G34"/>
  <c r="H11" i="74"/>
  <c r="H31" s="1"/>
  <c r="H43" s="1"/>
  <c r="H47" s="1"/>
  <c r="H76" s="1"/>
  <c r="H78" s="1"/>
  <c r="K20" i="82"/>
  <c r="K22"/>
  <c r="K30"/>
  <c r="G20"/>
  <c r="G22"/>
  <c r="G35"/>
  <c r="G33"/>
  <c r="G42"/>
  <c r="K43" i="83"/>
  <c r="K31"/>
  <c r="K34" i="81"/>
  <c r="M34" s="1"/>
  <c r="M36" s="1"/>
  <c r="M43" s="1"/>
  <c r="G43" i="83"/>
  <c r="K35" i="80"/>
  <c r="K42" i="82"/>
  <c r="G30"/>
  <c r="G40"/>
  <c r="G38"/>
  <c r="M21" i="81"/>
  <c r="M22"/>
  <c r="M29"/>
  <c r="I20" i="82"/>
  <c r="I22"/>
  <c r="I42"/>
  <c r="I21" i="83"/>
  <c r="I23"/>
  <c r="I30" i="82"/>
  <c r="J11" i="74"/>
  <c r="J31"/>
  <c r="J43"/>
  <c r="J47" s="1"/>
  <c r="J76" s="1"/>
  <c r="J78" s="1"/>
  <c r="I31" i="83"/>
  <c r="K14" i="81"/>
  <c r="K16" s="1"/>
  <c r="K30" s="1"/>
  <c r="M73" i="69" s="1"/>
  <c r="M75" s="1"/>
  <c r="M77" s="1"/>
  <c r="M78" s="1"/>
  <c r="I43" i="83"/>
  <c r="K36" i="81"/>
  <c r="K43" s="1"/>
  <c r="O35" i="80"/>
  <c r="I31" i="69"/>
  <c r="I62"/>
  <c r="O78"/>
  <c r="S35" i="80"/>
  <c r="E20" i="82"/>
  <c r="E22"/>
  <c r="E21" i="83"/>
  <c r="E23"/>
  <c r="F11" i="74"/>
  <c r="F31"/>
  <c r="F43" s="1"/>
  <c r="F47" s="1"/>
  <c r="F76" s="1"/>
  <c r="F78" s="1"/>
  <c r="E30" i="82"/>
  <c r="E40"/>
  <c r="E38"/>
  <c r="E35"/>
  <c r="E33"/>
  <c r="E42"/>
  <c r="E31" i="83"/>
  <c r="E41"/>
  <c r="E39"/>
  <c r="E36"/>
  <c r="E34"/>
  <c r="E43"/>
  <c r="K15" i="80"/>
  <c r="K17" s="1"/>
  <c r="K31" s="1"/>
  <c r="I73" i="69" s="1"/>
  <c r="O15" i="80"/>
  <c r="O17" s="1"/>
  <c r="O31" s="1"/>
  <c r="S15"/>
  <c r="S17" s="1"/>
  <c r="S31" s="1"/>
  <c r="K78" i="69"/>
  <c r="I75" l="1"/>
  <c r="I77" s="1"/>
  <c r="I78" s="1"/>
  <c r="M14" i="81"/>
  <c r="M16" s="1"/>
  <c r="M30" s="1"/>
  <c r="O36" i="80"/>
  <c r="S36" l="1"/>
  <c r="S37" s="1"/>
  <c r="S50" s="1"/>
  <c r="O37"/>
  <c r="O50" s="1"/>
</calcChain>
</file>

<file path=xl/sharedStrings.xml><?xml version="1.0" encoding="utf-8"?>
<sst xmlns="http://schemas.openxmlformats.org/spreadsheetml/2006/main" count="350" uniqueCount="195">
  <si>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</si>
  <si>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</si>
  <si>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</si>
  <si>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</si>
  <si>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</si>
  <si>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</si>
  <si>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</si>
  <si>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</si>
  <si>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</si>
  <si>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</si>
  <si>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</si>
  <si>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</si>
  <si>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</si>
  <si>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</si>
  <si>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</si>
  <si>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</si>
  <si>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</si>
  <si>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</si>
  <si>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เงินลงทุนระยะยาวอื่น</t>
  </si>
  <si>
    <t xml:space="preserve">ที่ดิน อาคารและอุปกรณ์ 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</si>
  <si>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</si>
  <si>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</si>
  <si>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</si>
  <si>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</si>
  <si>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</si>
  <si>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</si>
  <si>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</si>
  <si>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</si>
  <si>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ส่วนของเงินกู้ยืมระยะยาวที่ถึงกำหนดชำระภายในหนึ่งปี</t>
  </si>
  <si>
    <t>ส่วนของหนี้สินภายใต้สัญญาเช่าการเงิน</t>
  </si>
  <si>
    <t>ที่ถึงกำหนดชำระภายในหนึ่งปี</t>
  </si>
  <si>
    <t>ภาษีเงินได้ค้างจ่าย</t>
  </si>
  <si>
    <t>รวมหนี้สินหมุนเวียน</t>
  </si>
  <si>
    <t>หนี้สินไม่หมุนเวียน</t>
  </si>
  <si>
    <t>หนี้สินภายใต้สัญญาเช่าการเงิน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</si>
  <si>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</si>
  <si>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</si>
  <si>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</si>
  <si>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</si>
  <si>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</si>
  <si>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</si>
  <si>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</si>
  <si>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</si>
  <si>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</si>
  <si>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</si>
  <si>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</si>
  <si>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</si>
  <si>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</si>
  <si>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</si>
  <si>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</si>
  <si>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</si>
  <si>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</si>
  <si>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</si>
  <si>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</si>
  <si>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</si>
  <si>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</si>
  <si>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</si>
  <si>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</si>
  <si>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</si>
  <si>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</si>
  <si>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</si>
  <si>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</si>
  <si>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</si>
  <si>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</si>
  <si>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</si>
  <si>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</si>
  <si>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 xml:space="preserve">   ในภายหลัง - สุทธิจากภาษีเงินได้</t>
  </si>
  <si>
    <t>การแบ่งปันกำไร(ขาดทุน)</t>
  </si>
  <si>
    <t>ส่วนที่เป็นของส่วนได้เสียที่ไม่มีอำนาจควบคุม</t>
  </si>
  <si>
    <t>รวม</t>
  </si>
  <si>
    <t>การแบ่งปันกำไร(ขาดทุน)เบ็ดเสร็จรวม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</si>
  <si>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</si>
  <si>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</si>
  <si>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</si>
  <si>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องค์ประกอบอื่นของ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</si>
  <si>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</si>
  <si>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</si>
  <si>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</si>
  <si>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</si>
  <si>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</si>
  <si>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</si>
  <si>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</si>
  <si>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</si>
  <si>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</si>
  <si>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</si>
  <si>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</si>
  <si>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</si>
  <si>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การเพิ่มหุ้นสามัญ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</si>
  <si>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</si>
  <si>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</si>
  <si>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</si>
  <si>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</si>
  <si>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</si>
  <si>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</si>
  <si>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</si>
  <si>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</si>
  <si>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</si>
  <si>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</si>
  <si>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</si>
  <si>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</si>
  <si>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กำไรก่อนภาษีเงินได้</t>
  </si>
  <si>
    <t>รายการปรับกระทบกำไรก่อนภาษีเงินได้เป็นเงินสดรับ(จ่าย)จากกิจกรรมดำเนินงาน</t>
  </si>
  <si>
    <t>ค่าเสื่อมราคา</t>
  </si>
  <si>
    <t>ค่าตัดจำหน่ายสินทรัพย์ไม่มีตัวตน</t>
  </si>
  <si>
    <t>ขาดทุนจากการตัดจำหน่ายสินทรัพย์</t>
  </si>
  <si>
    <t>รายการ(กำไร)ขาดทุนที่ยังไม่เกิดขึ้นจากหลักทรัพย์เพื่อค้า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</si>
  <si>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</si>
  <si>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</si>
  <si>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</si>
  <si>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</si>
  <si>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</si>
  <si>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เงินสดรับจากการขายหลักทรัพย์เพื่อค้า</t>
  </si>
  <si>
    <t>หนี้สินดำเนินงานเพิ่มขึ้น(ลดลง)</t>
  </si>
  <si>
    <t>เงินสดรับ(จ่าย)จากกิจกรรมดำเนินงาน</t>
  </si>
  <si>
    <t>เงินสดรับดอกเบี้ยรับ</t>
  </si>
  <si>
    <t>เงินสดสุทธิได้มาจาก(ใช้ไปใน)จากกิจกรรมดำเนินงาน</t>
  </si>
  <si>
    <t>กระแสเงินสดจากกิจกรรมลงทุน</t>
  </si>
  <si>
    <t>(เพิ่มขึ้น)ลดลงในเงินฝากประจำที่ติดภาระค้ำประกัน</t>
  </si>
  <si>
    <t>เงินสดจ่ายในเงินให้กู้ยืมระยะสั้นบริษัทย่อย</t>
  </si>
  <si>
    <t>เงินสดสุทธิได้มาจาก(ใช้ไปใน)จากกิจกรรมลงทุน</t>
  </si>
  <si>
    <t>กระแสเงินสดจากกิจกรรมจัดหาเงิน</t>
  </si>
  <si>
    <t>เพิ่มขึ้น(ลดลง)ในเงินเบิกเกินบัญชี</t>
  </si>
  <si>
    <t>เงินสดจ่ายในเงินปันผล</t>
  </si>
  <si>
    <t>เงินสดสุทธิได้มาจาก(ใช้ไปใน)จากกิจกรรมจัดหาเงิน</t>
  </si>
  <si>
    <t>เงินสดและรายการเทียบเท่าเงินสดเพิ่มขึ้น(ลดลง)สุทธิ</t>
  </si>
  <si>
    <t>หนี้สงสัยจะสูญ - ลูกหนี้การค้าและลูกหนี้อื่น</t>
  </si>
  <si>
    <t>ลูกหนี้การค้าและลูกหนี้หมุนเวียนอื่น</t>
  </si>
  <si>
    <t>สินทรัพย์ภาษีเงินได้ของงวดปัจจุบัน</t>
  </si>
  <si>
    <t>ลูกหนี้ไม่หมุนเวียนอื่น</t>
  </si>
  <si>
    <t>เงินฝากธนาคารที่ติดภาระค้ำประกัน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</si>
  <si>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</si>
  <si>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</si>
  <si>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</si>
  <si>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</si>
  <si>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</si>
  <si>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(กำไร)จากการจำหน่ายหลักทรัพย์เพื่อค้า</t>
  </si>
  <si>
    <t>ค่าธรรมเนียมในการจัดการเงินกู้</t>
  </si>
  <si>
    <t>ตัดภาษีถูกหัก ณ ที่จ่ายเป็นค่าใช้จ่าย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</si>
  <si>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</si>
  <si>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</si>
  <si>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</si>
  <si>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เงินสดจ่ายเพื่อซื้อสินทรัพย์ไม่มีตัวตน</t>
  </si>
  <si>
    <t>ส่วนที่เป็นของผู้ถือหุ้นของบริษัทใหญ่</t>
  </si>
  <si>
    <t>เงินสดจ่ายในเงินลงทุนชั่วคราว</t>
  </si>
  <si>
    <t>เงินสดรับจากเงินลงทุนชั่วคราว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</si>
  <si>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</si>
  <si>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</si>
  <si>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</si>
  <si>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เงินสดจ่ายในหนี้สินภายใต้สัญญาเช่าการเงิน</t>
  </si>
  <si>
    <t>เงินสดจ่ายในค่าธรรมเนียมในการจัดหาเงินกู้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</si>
  <si>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</si>
  <si>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</si>
  <si>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</si>
  <si>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</si>
  <si>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</si>
  <si>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31 ธันวาคม 2561</t>
  </si>
  <si>
    <t>เงินสดรับจากภาษีหัก ณ ที่จ่ายขอคืน</t>
  </si>
  <si>
    <t>รวมกำไร(ขาดทุน)เบ็ดเสร็จอื่นสำหรับปี-สุทธิจากภาษี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</si>
  <si>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</si>
  <si>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</si>
  <si>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</si>
  <si>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ยอดคงเหลือ ณ วันที่ 1 มกราคม 2561</t>
  </si>
  <si>
    <t>สินทรัพย์ไม่หมุนเวียนที่ถือไว้เพื่อขาย</t>
  </si>
  <si>
    <t>เงินสดรับจากเงินกู้ยืมระยะยาว</t>
  </si>
  <si>
    <t>เงินสดจ่ายในเงินกู้ยืมระยะยาว</t>
  </si>
  <si>
    <t>เงินกู้ยืมระยะยาว</t>
  </si>
  <si>
    <t>ยอดคงเหลือ ณ วันที่ 1 มกราคม 2562</t>
  </si>
  <si>
    <t>กำไร(ขาดทุน)เบ็ดเสร็จรวมสำหรับงวด</t>
  </si>
  <si>
    <t>กำไรสำหรับงวด</t>
  </si>
  <si>
    <t>กำไร(ขาดทุน)เบ็ดเสร็จอื่นสำหรับงวด</t>
  </si>
  <si>
    <t>รวมกำไร(ขาดทุน)เบ็ดเสร็จรวมสำหรับงวด</t>
  </si>
  <si>
    <t>เงินสดจ่ายเงินกู้ยืมระยะสั้นจากสถาบันการเงิน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</si>
  <si>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</si>
  <si>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</si>
  <si>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กำไรต่อหุ้นขั้นพื้นฐาน (บาท)</t>
  </si>
  <si>
    <t>กำไรจากการจำหน่ายสินทรัพย์ไม่หมุนเวียนที่ถือไว้เพื่อขาย</t>
  </si>
  <si>
    <t>(กำไร)จากการจำหน่ายสินทรัพย์ไม่หมุนเวียนที่ถือไว้เพื่อขาย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</si>
  <si>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</si>
  <si>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เงินกู้ยืมระยะสั้นจากสถาบันการเงิน</t>
  </si>
  <si>
    <t>ขาดทุนจากสินค้าเสื่อมสภาพ</t>
  </si>
  <si>
    <t>หน่วย : พันบาท</t>
  </si>
  <si>
    <t>โอนสินทรัพย์ไปเป็นค่าใช้จ่าย</t>
  </si>
  <si>
    <t>เงินสดจ่ายในเงินลงทุนในบริษัทย่อย</t>
  </si>
  <si>
    <t>เงินสดจ่ายในเงินลงทุนให้ส่วนได้เสียที่ไม่มีอำนาจควบคุม</t>
  </si>
  <si>
    <t>เงินสดรับเงินกู้ยืมระยะสั้นจากสถาบันการเงิน</t>
  </si>
  <si>
    <t>(กำไร)ขาดทุนจากการจำหน่ายสินทรัพย์</t>
  </si>
  <si>
    <t>ประมาณการหนี้สินไม่หมุนเวียนสำหรับผลประโยชน์พนักงาน</t>
  </si>
  <si>
    <t>ณ วันที่ 30 กันยายน 2562</t>
  </si>
  <si>
    <t>30 กันยายน 2562</t>
  </si>
  <si>
    <t>สำหรับงวดสามเดือน สิ้นสุดวันที่ 30 กันยายน 2562</t>
  </si>
  <si>
    <t>30 กันยายน 2561</t>
  </si>
  <si>
    <t>สำหรับงวดเก้าเดือน สิ้นสุดวันที่ 30 กันยายน 2562</t>
  </si>
  <si>
    <t>ยอดคงเหลือ ณ วันที่ 30 กันยายน 2562</t>
  </si>
  <si>
    <t>ยอดคงเหลือ ณ วันที่ 30 กันยายน 2561</t>
  </si>
  <si>
    <t>เงินสดจ่ายในเงินลงทุนระยะยาวอื่น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</si>
</sst>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</numFmts>
  <fonts count="18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u/>
      <sz val="16"/>
      <name val="Angsana New"/>
      <family val="1"/>
      <charset val="222"/>
    </font>
    <font>
      <u/>
      <sz val="16"/>
      <name val="Angsana New"/>
      <family val="1"/>
      <charset val="222"/>
    </font>
    <font>
      <sz val="15"/>
      <name val="Angsana New"/>
      <family val="1"/>
      <charset val="222"/>
    </font>
    <font>
      <sz val="16"/>
      <color rgb="FFFF0000"/>
      <name val="Angsana New"/>
      <family val="1"/>
      <charset val="222"/>
    </font>
    <font>
      <b/>
      <sz val="16"/>
      <color rgb="FFFF0000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169">
    <xf numFmtId="0" fontId="0" fillId="0" borderId="0" xfId="0"/>
    <xf numFmtId="0" fontId="2" fillId="0" borderId="0" xfId="11" applyFont="1" applyFill="1"/>
    <xf numFmtId="0" fontId="2" fillId="0" borderId="0" xfId="0" applyFont="1" applyFill="1"/>
    <xf numFmtId="43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0" applyNumberFormat="1" applyFont="1" applyFill="1"/>
    <xf numFmtId="166" fontId="2" fillId="0" borderId="0" xfId="1" applyNumberFormat="1" applyFont="1" applyFill="1" applyBorder="1"/>
    <xf numFmtId="166" fontId="3" fillId="0" borderId="0" xfId="1" applyNumberFormat="1" applyFont="1" applyFill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43" fontId="2" fillId="0" borderId="0" xfId="1" applyNumberFormat="1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2" fillId="0" borderId="0" xfId="3" applyNumberFormat="1" applyFont="1" applyFill="1" applyBorder="1"/>
    <xf numFmtId="166" fontId="2" fillId="0" borderId="0" xfId="3" applyNumberFormat="1" applyFont="1" applyFill="1" applyBorder="1" applyAlignment="1"/>
    <xf numFmtId="166" fontId="3" fillId="0" borderId="0" xfId="3" applyNumberFormat="1" applyFont="1" applyFill="1" applyBorder="1" applyAlignment="1"/>
    <xf numFmtId="0" fontId="2" fillId="0" borderId="0" xfId="5" applyFont="1" applyFill="1" applyAlignment="1">
      <alignment horizontal="center"/>
    </xf>
    <xf numFmtId="166" fontId="2" fillId="0" borderId="0" xfId="5" applyNumberFormat="1" applyFont="1" applyFill="1"/>
    <xf numFmtId="43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164" fontId="3" fillId="0" borderId="0" xfId="5" applyNumberFormat="1" applyFont="1" applyFill="1" applyBorder="1" applyAlignment="1">
      <alignment horizontal="center"/>
    </xf>
    <xf numFmtId="166" fontId="2" fillId="0" borderId="0" xfId="11" applyNumberFormat="1" applyFont="1" applyFill="1"/>
    <xf numFmtId="0" fontId="2" fillId="0" borderId="0" xfId="11" applyFont="1" applyFill="1" applyBorder="1"/>
    <xf numFmtId="43" fontId="2" fillId="0" borderId="0" xfId="11" applyNumberFormat="1" applyFont="1" applyFill="1"/>
    <xf numFmtId="166" fontId="3" fillId="0" borderId="0" xfId="11" applyNumberFormat="1" applyFont="1" applyFill="1" applyBorder="1"/>
    <xf numFmtId="43" fontId="3" fillId="0" borderId="0" xfId="1" applyFont="1" applyFill="1"/>
    <xf numFmtId="43" fontId="16" fillId="0" borderId="0" xfId="11" applyNumberFormat="1" applyFont="1" applyFill="1"/>
    <xf numFmtId="0" fontId="2" fillId="0" borderId="2" xfId="11" applyFont="1" applyFill="1" applyBorder="1"/>
    <xf numFmtId="0" fontId="2" fillId="0" borderId="1" xfId="0" applyFont="1" applyFill="1" applyBorder="1"/>
    <xf numFmtId="0" fontId="2" fillId="0" borderId="0" xfId="11" applyFont="1" applyFill="1" applyBorder="1" applyAlignment="1">
      <alignment horizontal="center"/>
    </xf>
    <xf numFmtId="0" fontId="2" fillId="0" borderId="0" xfId="12" applyFont="1" applyFill="1"/>
    <xf numFmtId="43" fontId="16" fillId="0" borderId="0" xfId="1" applyFont="1" applyFill="1"/>
    <xf numFmtId="166" fontId="3" fillId="0" borderId="0" xfId="11" applyNumberFormat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 applyFill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43" fontId="6" fillId="0" borderId="0" xfId="1" applyFont="1" applyFill="1"/>
    <xf numFmtId="0" fontId="6" fillId="0" borderId="0" xfId="11" quotePrefix="1" applyFont="1" applyFill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Fill="1" applyAlignment="1">
      <alignment horizontal="center"/>
    </xf>
    <xf numFmtId="0" fontId="4" fillId="0" borderId="0" xfId="0" applyFont="1" applyFill="1"/>
    <xf numFmtId="164" fontId="16" fillId="0" borderId="0" xfId="11" applyNumberFormat="1" applyFont="1" applyFill="1"/>
    <xf numFmtId="0" fontId="16" fillId="0" borderId="0" xfId="0" applyFont="1" applyFill="1"/>
    <xf numFmtId="166" fontId="6" fillId="0" borderId="0" xfId="11" applyNumberFormat="1" applyFont="1" applyFill="1"/>
    <xf numFmtId="43" fontId="3" fillId="0" borderId="1" xfId="1" applyFont="1" applyFill="1" applyBorder="1" applyAlignment="1">
      <alignment horizontal="center"/>
    </xf>
    <xf numFmtId="43" fontId="2" fillId="0" borderId="0" xfId="5" applyNumberFormat="1" applyFont="1" applyFill="1"/>
    <xf numFmtId="164" fontId="3" fillId="0" borderId="2" xfId="8" applyFont="1" applyFill="1" applyBorder="1" applyAlignment="1">
      <alignment horizontal="center"/>
    </xf>
    <xf numFmtId="0" fontId="1" fillId="0" borderId="0" xfId="7" applyFont="1" applyFill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Fill="1" applyBorder="1" applyAlignment="1">
      <alignment horizontal="center"/>
    </xf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2" fillId="0" borderId="1" xfId="1" applyNumberFormat="1" applyFont="1" applyFill="1" applyBorder="1"/>
    <xf numFmtId="166" fontId="3" fillId="0" borderId="3" xfId="1" applyNumberFormat="1" applyFont="1" applyFill="1" applyBorder="1"/>
    <xf numFmtId="166" fontId="2" fillId="0" borderId="0" xfId="11" applyNumberFormat="1" applyFont="1" applyFill="1" applyBorder="1"/>
    <xf numFmtId="166" fontId="6" fillId="0" borderId="1" xfId="1" applyNumberFormat="1" applyFont="1" applyFill="1" applyBorder="1"/>
    <xf numFmtId="166" fontId="6" fillId="0" borderId="0" xfId="1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4" fillId="0" borderId="0" xfId="1" applyNumberFormat="1" applyFont="1" applyFill="1"/>
    <xf numFmtId="166" fontId="4" fillId="0" borderId="0" xfId="0" applyNumberFormat="1" applyFont="1" applyFill="1"/>
    <xf numFmtId="166" fontId="3" fillId="0" borderId="1" xfId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3" fillId="0" borderId="0" xfId="7" applyNumberFormat="1" applyFont="1" applyFill="1" applyBorder="1" applyAlignment="1"/>
    <xf numFmtId="166" fontId="13" fillId="0" borderId="0" xfId="7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Continuous"/>
    </xf>
    <xf numFmtId="166" fontId="2" fillId="0" borderId="0" xfId="1" applyNumberFormat="1" applyFont="1" applyFill="1" applyAlignment="1">
      <alignment horizontal="right"/>
    </xf>
    <xf numFmtId="166" fontId="3" fillId="0" borderId="4" xfId="1" applyNumberFormat="1" applyFont="1" applyFill="1" applyBorder="1"/>
    <xf numFmtId="166" fontId="2" fillId="0" borderId="5" xfId="2" applyNumberFormat="1" applyFont="1" applyFill="1" applyBorder="1" applyAlignment="1">
      <alignment horizontal="right"/>
    </xf>
    <xf numFmtId="166" fontId="2" fillId="0" borderId="0" xfId="8" applyNumberFormat="1" applyFont="1" applyFill="1" applyBorder="1"/>
    <xf numFmtId="166" fontId="3" fillId="0" borderId="2" xfId="1" applyNumberFormat="1" applyFont="1" applyFill="1" applyBorder="1"/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center"/>
    </xf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66" fontId="3" fillId="0" borderId="1" xfId="0" quotePrefix="1" applyNumberFormat="1" applyFont="1" applyFill="1" applyBorder="1" applyAlignment="1">
      <alignment horizontal="center"/>
    </xf>
    <xf numFmtId="166" fontId="14" fillId="0" borderId="0" xfId="11" applyNumberFormat="1" applyFont="1" applyFill="1" applyBorder="1" applyAlignment="1">
      <alignment horizontal="center"/>
    </xf>
    <xf numFmtId="166" fontId="2" fillId="0" borderId="0" xfId="11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66" fontId="16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/>
    <xf numFmtId="0" fontId="17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/>
    <xf numFmtId="164" fontId="16" fillId="0" borderId="0" xfId="0" applyNumberFormat="1" applyFont="1" applyFill="1"/>
    <xf numFmtId="43" fontId="16" fillId="0" borderId="0" xfId="0" applyNumberFormat="1" applyFont="1" applyFill="1"/>
    <xf numFmtId="166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66" fontId="13" fillId="0" borderId="0" xfId="1" applyNumberFormat="1" applyFont="1" applyFill="1" applyBorder="1" applyAlignment="1">
      <alignment horizontal="center"/>
    </xf>
    <xf numFmtId="166" fontId="14" fillId="0" borderId="0" xfId="1" applyNumberFormat="1" applyFont="1" applyFill="1" applyBorder="1" applyAlignment="1">
      <alignment horizontal="center"/>
    </xf>
    <xf numFmtId="166" fontId="3" fillId="0" borderId="1" xfId="1" applyNumberFormat="1" applyFont="1" applyFill="1" applyBorder="1"/>
    <xf numFmtId="166" fontId="2" fillId="0" borderId="0" xfId="1" applyNumberFormat="1" applyFont="1" applyFill="1" applyBorder="1" applyAlignment="1">
      <alignment horizontal="right" vertical="top" wrapText="1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/>
    </xf>
    <xf numFmtId="0" fontId="1" fillId="0" borderId="0" xfId="0" applyFont="1" applyFill="1"/>
    <xf numFmtId="166" fontId="15" fillId="0" borderId="0" xfId="1" applyNumberFormat="1" applyFont="1" applyFill="1"/>
    <xf numFmtId="166" fontId="1" fillId="0" borderId="0" xfId="1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2" fillId="0" borderId="0" xfId="11" applyNumberFormat="1" applyFont="1" applyFill="1" applyBorder="1"/>
    <xf numFmtId="164" fontId="2" fillId="0" borderId="0" xfId="11" applyNumberFormat="1" applyFont="1" applyFill="1" applyBorder="1"/>
    <xf numFmtId="43" fontId="16" fillId="0" borderId="0" xfId="1" applyFont="1" applyFill="1" applyBorder="1"/>
    <xf numFmtId="43" fontId="2" fillId="0" borderId="0" xfId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6" fillId="0" borderId="2" xfId="6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164" fontId="3" fillId="0" borderId="0" xfId="5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/>
    </xf>
  </cellXfs>
  <cellStyles count="13">
    <cellStyle name="Comma" xfId="1" builtinId="3"/>
    <cellStyle name="Comma 2" xfId="2"/>
    <cellStyle name="Comma 3" xfId="3"/>
    <cellStyle name="Normal" xfId="0" builtinId="0"/>
    <cellStyle name="Normal 2" xfId="4"/>
    <cellStyle name="Normal 4" xfId="5"/>
    <cellStyle name="Normal_Sunstar Chem;E;2000" xfId="6"/>
    <cellStyle name="Normal_TBSP06-FS-Q1-English-BL" xfId="7"/>
    <cellStyle name="เครื่องหมายจุลภาค_งบGETQ'343" xfId="8"/>
    <cellStyle name="ปกติ 2" xfId="9"/>
    <cellStyle name="ปกติ_KT-Q1 '45หลังตรวจสอบ" xfId="10"/>
    <cellStyle name="ปกติ_งบGETQ'343" xfId="11"/>
    <cellStyle name="ปกติ_งบการเงินเด้มโก้Y'47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1/WP/RJH/Q1/&#3591;&#3610;&#3585;&#3634;&#3619;&#3648;&#3591;&#3636;&#3609;/Thai/RJH_T2_Q1'6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S"/>
      <sheetName val="PL"/>
      <sheetName val="CE-Conso"/>
      <sheetName val="CE-Separate"/>
      <sheetName val="CF"/>
    </sheetNames>
    <sheetDataSet>
      <sheetData sheetId="0" refreshError="1"/>
      <sheetData sheetId="1" refreshError="1"/>
      <sheetData sheetId="2" refreshError="1"/>
      <sheetData sheetId="3"/>
      <sheetData sheetId="4">
        <row r="60">
          <cell r="F6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FF00"/>
  </sheetPr>
  <dimension ref="A1:AA84"/>
  <sheetViews>
    <sheetView view="pageBreakPreview" zoomScale="90" zoomScaleSheetLayoutView="90" workbookViewId="0">
      <selection activeCell="A83" sqref="A83:IV83"/>
    </sheetView>
  </sheetViews>
  <sheetFormatPr defaultColWidth="9.109375" defaultRowHeight="23.4"/>
  <cols>
    <col min="1" max="1" width="3" style="1" customWidth="1"/>
    <col min="2" max="2" width="3.5546875" style="1" customWidth="1"/>
    <col min="3" max="3" width="3" style="1" customWidth="1"/>
    <col min="4" max="4" width="22.33203125" style="1" customWidth="1"/>
    <col min="5" max="5" width="19.5546875" style="1" customWidth="1"/>
    <col min="6" max="6" width="3.109375" style="1" customWidth="1"/>
    <col min="7" max="7" width="9.6640625" style="4" customWidth="1"/>
    <col min="8" max="8" width="1.44140625" style="4" customWidth="1"/>
    <col min="9" max="9" width="17.5546875" style="7" bestFit="1" customWidth="1"/>
    <col min="10" max="10" width="1.5546875" style="48" customWidth="1"/>
    <col min="11" max="11" width="16.44140625" style="7" bestFit="1" customWidth="1"/>
    <col min="12" max="12" width="1.44140625" style="48" customWidth="1"/>
    <col min="13" max="13" width="16.44140625" style="7" bestFit="1" customWidth="1"/>
    <col min="14" max="14" width="1.44140625" style="48" customWidth="1"/>
    <col min="15" max="15" width="16.77734375" style="7" bestFit="1" customWidth="1"/>
    <col min="16" max="16" width="13.6640625" style="1" bestFit="1" customWidth="1"/>
    <col min="17" max="17" width="14.6640625" style="3" bestFit="1" customWidth="1"/>
    <col min="18" max="18" width="13.88671875" style="1" bestFit="1" customWidth="1"/>
    <col min="19" max="19" width="12.88671875" style="1" bestFit="1" customWidth="1"/>
    <col min="20" max="20" width="11.88671875" style="1" bestFit="1" customWidth="1"/>
    <col min="21" max="22" width="11.44140625" style="1" bestFit="1" customWidth="1"/>
    <col min="23" max="23" width="9.109375" style="1"/>
    <col min="24" max="24" width="12.88671875" style="1" bestFit="1" customWidth="1"/>
    <col min="25" max="25" width="11.44140625" style="1" bestFit="1" customWidth="1"/>
    <col min="26" max="26" width="9.109375" style="1"/>
    <col min="27" max="27" width="11" style="1" bestFit="1" customWidth="1"/>
    <col min="28" max="16384" width="9.109375" style="1"/>
  </cols>
  <sheetData>
    <row r="1" spans="1:27" ht="26.25" customHeight="1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49"/>
      <c r="Q1" s="148"/>
      <c r="R1" s="49"/>
      <c r="S1" s="49"/>
      <c r="T1" s="49"/>
      <c r="U1" s="49"/>
      <c r="V1" s="49"/>
      <c r="W1" s="49"/>
      <c r="X1" s="49"/>
      <c r="Y1" s="49"/>
      <c r="Z1" s="49"/>
      <c r="AA1" s="49"/>
    </row>
    <row r="2" spans="1:27">
      <c r="A2" s="154" t="s">
        <v>1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49"/>
      <c r="Q2" s="148"/>
      <c r="R2" s="49"/>
      <c r="S2" s="49"/>
      <c r="T2" s="49"/>
      <c r="U2" s="49"/>
      <c r="V2" s="49"/>
      <c r="W2" s="49"/>
      <c r="X2" s="49"/>
      <c r="Y2" s="49"/>
      <c r="Z2" s="49"/>
      <c r="AA2" s="49"/>
    </row>
    <row r="3" spans="1:27">
      <c r="A3" s="154" t="s">
        <v>187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49"/>
      <c r="Q3" s="148"/>
      <c r="R3" s="49"/>
      <c r="S3" s="49"/>
      <c r="T3" s="49"/>
      <c r="U3" s="49"/>
      <c r="V3" s="49"/>
      <c r="W3" s="49"/>
      <c r="X3" s="49"/>
      <c r="Y3" s="49"/>
      <c r="Z3" s="49"/>
      <c r="AA3" s="49"/>
    </row>
    <row r="4" spans="1:27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 t="s">
        <v>180</v>
      </c>
      <c r="P4" s="49"/>
      <c r="Q4" s="148"/>
      <c r="R4" s="49"/>
      <c r="S4" s="49"/>
      <c r="T4" s="49"/>
      <c r="U4" s="49"/>
      <c r="V4" s="49"/>
      <c r="W4" s="49"/>
      <c r="X4" s="49"/>
      <c r="Y4" s="49"/>
      <c r="Z4" s="49"/>
      <c r="AA4" s="49"/>
    </row>
    <row r="5" spans="1:27" ht="23.25" customHeight="1">
      <c r="A5" s="54"/>
      <c r="B5" s="54"/>
      <c r="C5" s="54"/>
      <c r="D5" s="54"/>
      <c r="E5" s="76"/>
      <c r="F5" s="76"/>
      <c r="G5" s="76"/>
      <c r="H5" s="76"/>
      <c r="I5" s="155" t="s">
        <v>2</v>
      </c>
      <c r="J5" s="155"/>
      <c r="K5" s="155"/>
      <c r="L5" s="141"/>
      <c r="M5" s="155" t="s">
        <v>3</v>
      </c>
      <c r="N5" s="155"/>
      <c r="O5" s="155"/>
      <c r="P5" s="49"/>
      <c r="Q5" s="148"/>
      <c r="R5" s="49"/>
      <c r="S5" s="49"/>
      <c r="T5" s="49"/>
      <c r="U5" s="49"/>
      <c r="V5" s="49"/>
      <c r="W5" s="49"/>
      <c r="X5" s="49"/>
      <c r="Y5" s="49"/>
      <c r="Z5" s="49"/>
      <c r="AA5" s="49"/>
    </row>
    <row r="6" spans="1:27" s="2" customFormat="1">
      <c r="A6" s="55"/>
      <c r="B6" s="55"/>
      <c r="C6" s="55"/>
      <c r="D6" s="55"/>
      <c r="E6" s="55"/>
      <c r="F6" s="55"/>
      <c r="G6" s="24" t="s">
        <v>4</v>
      </c>
      <c r="H6" s="25"/>
      <c r="I6" s="97" t="s">
        <v>188</v>
      </c>
      <c r="J6" s="98"/>
      <c r="K6" s="97" t="s">
        <v>155</v>
      </c>
      <c r="L6" s="98"/>
      <c r="M6" s="97" t="s">
        <v>188</v>
      </c>
      <c r="N6" s="98"/>
      <c r="O6" s="97" t="s">
        <v>155</v>
      </c>
      <c r="P6" s="12"/>
      <c r="Q6" s="148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>
      <c r="A7" s="49"/>
      <c r="B7" s="49"/>
      <c r="C7" s="49"/>
      <c r="D7" s="49"/>
      <c r="E7" s="49"/>
      <c r="F7" s="49"/>
      <c r="G7" s="56"/>
      <c r="H7" s="56"/>
      <c r="I7" s="38" t="s">
        <v>5</v>
      </c>
      <c r="J7" s="100"/>
      <c r="K7" s="38" t="s">
        <v>6</v>
      </c>
      <c r="L7" s="101"/>
      <c r="M7" s="38" t="s">
        <v>5</v>
      </c>
      <c r="N7" s="100"/>
      <c r="O7" s="38" t="s">
        <v>6</v>
      </c>
      <c r="P7" s="49"/>
      <c r="Q7" s="148"/>
      <c r="R7" s="49"/>
      <c r="S7" s="49"/>
      <c r="T7" s="49"/>
      <c r="U7" s="49"/>
      <c r="V7" s="49"/>
      <c r="W7" s="49"/>
      <c r="X7" s="49"/>
      <c r="Y7" s="49"/>
      <c r="Z7" s="49"/>
      <c r="AA7" s="49"/>
    </row>
    <row r="8" spans="1:27">
      <c r="A8" s="49"/>
      <c r="B8" s="49"/>
      <c r="C8" s="49"/>
      <c r="D8" s="49"/>
      <c r="E8" s="49"/>
      <c r="F8" s="49"/>
      <c r="G8" s="56"/>
      <c r="H8" s="56"/>
      <c r="I8" s="38" t="s">
        <v>7</v>
      </c>
      <c r="J8" s="102"/>
      <c r="K8" s="38"/>
      <c r="L8" s="99"/>
      <c r="M8" s="38" t="s">
        <v>7</v>
      </c>
      <c r="N8" s="100"/>
      <c r="O8" s="38"/>
      <c r="P8" s="49"/>
      <c r="Q8" s="148"/>
      <c r="R8" s="49"/>
      <c r="S8" s="49"/>
      <c r="T8" s="49"/>
      <c r="U8" s="49"/>
      <c r="V8" s="49"/>
      <c r="W8" s="49"/>
      <c r="X8" s="49"/>
      <c r="Y8" s="49"/>
      <c r="Z8" s="49"/>
      <c r="AA8" s="49"/>
    </row>
    <row r="9" spans="1:27">
      <c r="A9" s="26" t="s">
        <v>8</v>
      </c>
      <c r="E9" s="49"/>
      <c r="N9" s="102"/>
      <c r="O9" s="38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49"/>
      <c r="AA9" s="49"/>
    </row>
    <row r="10" spans="1:27">
      <c r="B10" s="26" t="s">
        <v>9</v>
      </c>
      <c r="E10" s="49"/>
      <c r="P10" s="148"/>
      <c r="Q10" s="149"/>
      <c r="R10" s="149"/>
      <c r="S10" s="149"/>
      <c r="T10" s="49"/>
      <c r="U10" s="148"/>
      <c r="V10" s="149"/>
      <c r="W10" s="149"/>
      <c r="X10" s="149"/>
      <c r="Y10" s="49"/>
      <c r="Z10" s="49"/>
      <c r="AA10" s="49"/>
    </row>
    <row r="11" spans="1:27" ht="24" customHeight="1">
      <c r="C11" s="1" t="s">
        <v>10</v>
      </c>
      <c r="E11" s="49"/>
      <c r="G11" s="5"/>
      <c r="H11" s="5"/>
      <c r="I11" s="7">
        <v>124212</v>
      </c>
      <c r="J11" s="7"/>
      <c r="K11" s="7">
        <v>289834</v>
      </c>
      <c r="L11" s="7"/>
      <c r="M11" s="7">
        <v>91643</v>
      </c>
      <c r="N11" s="7"/>
      <c r="O11" s="7">
        <v>268833</v>
      </c>
      <c r="P11" s="89"/>
      <c r="Q11" s="148"/>
      <c r="R11" s="49"/>
      <c r="S11" s="49"/>
      <c r="T11" s="150"/>
      <c r="U11" s="89"/>
      <c r="V11" s="148"/>
      <c r="W11" s="49"/>
      <c r="X11" s="49"/>
      <c r="Y11" s="150"/>
      <c r="Z11" s="49"/>
      <c r="AA11" s="49"/>
    </row>
    <row r="12" spans="1:27" ht="24" customHeight="1">
      <c r="C12" s="1" t="s">
        <v>11</v>
      </c>
      <c r="E12" s="49"/>
      <c r="G12" s="5">
        <v>6</v>
      </c>
      <c r="H12" s="5"/>
      <c r="I12" s="7">
        <v>0</v>
      </c>
      <c r="J12" s="7"/>
      <c r="K12" s="7">
        <v>250000</v>
      </c>
      <c r="L12" s="7"/>
      <c r="M12" s="7">
        <v>0</v>
      </c>
      <c r="N12" s="7"/>
      <c r="O12" s="7">
        <v>250000</v>
      </c>
      <c r="P12" s="89"/>
      <c r="Q12" s="150"/>
      <c r="R12" s="49"/>
      <c r="S12" s="49"/>
      <c r="T12" s="150"/>
      <c r="U12" s="89"/>
      <c r="V12" s="150"/>
      <c r="W12" s="49"/>
      <c r="X12" s="49"/>
      <c r="Y12" s="150"/>
      <c r="Z12" s="49"/>
      <c r="AA12" s="49"/>
    </row>
    <row r="13" spans="1:27" ht="24" customHeight="1">
      <c r="C13" s="2" t="s">
        <v>126</v>
      </c>
      <c r="E13" s="49"/>
      <c r="G13" s="5">
        <v>7</v>
      </c>
      <c r="H13" s="5"/>
      <c r="I13" s="7">
        <v>379519</v>
      </c>
      <c r="J13" s="7"/>
      <c r="K13" s="7">
        <v>274773</v>
      </c>
      <c r="L13" s="7"/>
      <c r="M13" s="7">
        <v>360018</v>
      </c>
      <c r="N13" s="7"/>
      <c r="O13" s="7">
        <v>259847</v>
      </c>
      <c r="P13" s="89"/>
      <c r="Q13" s="148"/>
      <c r="R13" s="151"/>
      <c r="S13" s="49"/>
      <c r="T13" s="150"/>
      <c r="U13" s="89"/>
      <c r="V13" s="148"/>
      <c r="W13" s="49"/>
      <c r="X13" s="49"/>
      <c r="Y13" s="150"/>
      <c r="Z13" s="49"/>
      <c r="AA13" s="49"/>
    </row>
    <row r="14" spans="1:27" ht="24" customHeight="1">
      <c r="C14" s="1" t="s">
        <v>13</v>
      </c>
      <c r="E14" s="49"/>
      <c r="G14" s="5">
        <v>22.3</v>
      </c>
      <c r="H14" s="5"/>
      <c r="I14" s="103">
        <v>0</v>
      </c>
      <c r="J14" s="7"/>
      <c r="K14" s="103">
        <v>0</v>
      </c>
      <c r="L14" s="7"/>
      <c r="M14" s="103">
        <v>102800</v>
      </c>
      <c r="N14" s="7"/>
      <c r="O14" s="103">
        <v>32800</v>
      </c>
      <c r="P14" s="89"/>
      <c r="Q14" s="148"/>
      <c r="R14" s="49"/>
      <c r="S14" s="49"/>
      <c r="T14" s="150"/>
      <c r="U14" s="89"/>
      <c r="V14" s="148"/>
      <c r="W14" s="49"/>
      <c r="X14" s="49"/>
      <c r="Y14" s="150"/>
      <c r="Z14" s="49"/>
      <c r="AA14" s="49"/>
    </row>
    <row r="15" spans="1:27" ht="24" customHeight="1">
      <c r="C15" s="1" t="s">
        <v>12</v>
      </c>
      <c r="E15" s="49"/>
      <c r="G15" s="5">
        <v>8</v>
      </c>
      <c r="H15" s="5"/>
      <c r="I15" s="103">
        <v>25713</v>
      </c>
      <c r="J15" s="7"/>
      <c r="K15" s="103">
        <v>29002</v>
      </c>
      <c r="L15" s="7"/>
      <c r="M15" s="103">
        <v>21165</v>
      </c>
      <c r="N15" s="7"/>
      <c r="O15" s="103">
        <v>23296</v>
      </c>
      <c r="P15" s="89"/>
      <c r="Q15" s="148"/>
      <c r="R15" s="49"/>
      <c r="S15" s="49"/>
      <c r="T15" s="150"/>
      <c r="U15" s="89"/>
      <c r="V15" s="148"/>
      <c r="W15" s="49"/>
      <c r="X15" s="49"/>
      <c r="Y15" s="150"/>
      <c r="Z15" s="49"/>
      <c r="AA15" s="49"/>
    </row>
    <row r="16" spans="1:27" ht="24" customHeight="1">
      <c r="C16" s="1" t="s">
        <v>127</v>
      </c>
      <c r="E16" s="49"/>
      <c r="H16" s="5"/>
      <c r="I16" s="103">
        <v>3706</v>
      </c>
      <c r="J16" s="7"/>
      <c r="K16" s="9">
        <v>4835</v>
      </c>
      <c r="L16" s="7"/>
      <c r="M16" s="103">
        <v>0</v>
      </c>
      <c r="N16" s="7"/>
      <c r="O16" s="9">
        <v>0</v>
      </c>
      <c r="P16" s="89"/>
      <c r="Q16" s="148"/>
      <c r="R16" s="49"/>
      <c r="S16" s="49"/>
      <c r="T16" s="150"/>
      <c r="U16" s="89"/>
      <c r="V16" s="148"/>
      <c r="W16" s="49"/>
      <c r="X16" s="49"/>
      <c r="Y16" s="150"/>
      <c r="Z16" s="49"/>
      <c r="AA16" s="49"/>
    </row>
    <row r="17" spans="2:27" ht="24" customHeight="1">
      <c r="C17" s="1" t="s">
        <v>14</v>
      </c>
      <c r="E17" s="49"/>
      <c r="G17" s="5"/>
      <c r="I17" s="9">
        <v>2565</v>
      </c>
      <c r="J17" s="7"/>
      <c r="K17" s="9">
        <v>2764</v>
      </c>
      <c r="L17" s="9"/>
      <c r="M17" s="9">
        <v>1560</v>
      </c>
      <c r="N17" s="9"/>
      <c r="O17" s="103">
        <v>1542</v>
      </c>
      <c r="P17" s="89"/>
      <c r="Q17" s="148"/>
      <c r="R17" s="49"/>
      <c r="S17" s="49"/>
      <c r="T17" s="150"/>
      <c r="U17" s="89"/>
      <c r="V17" s="148"/>
      <c r="W17" s="49"/>
      <c r="X17" s="49"/>
      <c r="Y17" s="150"/>
      <c r="Z17" s="49"/>
      <c r="AA17" s="49"/>
    </row>
    <row r="18" spans="2:27" ht="24" customHeight="1">
      <c r="C18" s="145" t="s">
        <v>162</v>
      </c>
      <c r="E18" s="49"/>
      <c r="G18" s="5">
        <v>9</v>
      </c>
      <c r="I18" s="9">
        <v>0</v>
      </c>
      <c r="J18" s="7"/>
      <c r="K18" s="9">
        <v>84026</v>
      </c>
      <c r="L18" s="9"/>
      <c r="M18" s="9">
        <v>0</v>
      </c>
      <c r="N18" s="9"/>
      <c r="O18" s="103">
        <v>84026</v>
      </c>
      <c r="P18" s="89"/>
      <c r="Q18" s="148"/>
      <c r="R18" s="49"/>
      <c r="S18" s="49"/>
      <c r="T18" s="150"/>
      <c r="U18" s="89"/>
      <c r="V18" s="148"/>
      <c r="W18" s="49"/>
      <c r="X18" s="49"/>
      <c r="Y18" s="150"/>
      <c r="Z18" s="49"/>
      <c r="AA18" s="49"/>
    </row>
    <row r="19" spans="2:27" ht="25.5" customHeight="1">
      <c r="C19" s="26" t="s">
        <v>15</v>
      </c>
      <c r="I19" s="88">
        <f>SUM(I11:I18)</f>
        <v>535715</v>
      </c>
      <c r="J19" s="7"/>
      <c r="K19" s="88">
        <f>SUM(K11:K18)</f>
        <v>935234</v>
      </c>
      <c r="L19" s="6"/>
      <c r="M19" s="88">
        <f>SUM(M11:M18)</f>
        <v>577186</v>
      </c>
      <c r="N19" s="6"/>
      <c r="O19" s="88">
        <f>SUM(O11:O18)</f>
        <v>920344</v>
      </c>
      <c r="P19" s="150"/>
      <c r="Q19" s="148"/>
      <c r="R19" s="49"/>
      <c r="S19" s="49"/>
      <c r="T19" s="49"/>
      <c r="U19" s="49"/>
      <c r="V19" s="148"/>
      <c r="W19" s="49"/>
      <c r="X19" s="49"/>
      <c r="Y19" s="49"/>
      <c r="Z19" s="49"/>
      <c r="AA19" s="49"/>
    </row>
    <row r="20" spans="2:27" ht="25.5" customHeight="1">
      <c r="B20" s="26" t="s">
        <v>16</v>
      </c>
      <c r="D20" s="26"/>
      <c r="I20" s="6"/>
      <c r="J20" s="7"/>
      <c r="K20" s="6"/>
      <c r="L20" s="51"/>
      <c r="M20" s="6"/>
      <c r="N20" s="51"/>
      <c r="O20" s="6"/>
      <c r="P20" s="150"/>
      <c r="Q20" s="148"/>
      <c r="R20" s="49"/>
      <c r="S20" s="49"/>
      <c r="T20" s="49"/>
      <c r="U20" s="49"/>
      <c r="V20" s="148"/>
      <c r="W20" s="49"/>
      <c r="X20" s="49"/>
      <c r="Y20" s="49"/>
      <c r="Z20" s="49"/>
      <c r="AA20" s="49"/>
    </row>
    <row r="21" spans="2:27" ht="23.4" customHeight="1">
      <c r="C21" s="1" t="s">
        <v>17</v>
      </c>
      <c r="G21" s="5">
        <v>10</v>
      </c>
      <c r="H21" s="5"/>
      <c r="I21" s="103">
        <v>0</v>
      </c>
      <c r="J21" s="103"/>
      <c r="K21" s="103">
        <v>0</v>
      </c>
      <c r="M21" s="103">
        <v>669432</v>
      </c>
      <c r="O21" s="103">
        <v>609433</v>
      </c>
      <c r="P21" s="89"/>
      <c r="Q21" s="148"/>
      <c r="R21" s="49"/>
      <c r="S21" s="49"/>
      <c r="T21" s="150"/>
      <c r="U21" s="89"/>
      <c r="V21" s="148"/>
      <c r="W21" s="49"/>
      <c r="X21" s="49"/>
      <c r="Y21" s="150"/>
      <c r="Z21" s="49"/>
      <c r="AA21" s="49"/>
    </row>
    <row r="22" spans="2:27" ht="24" customHeight="1">
      <c r="C22" s="1" t="s">
        <v>18</v>
      </c>
      <c r="G22" s="5">
        <v>11</v>
      </c>
      <c r="H22" s="5"/>
      <c r="I22" s="103">
        <v>10000</v>
      </c>
      <c r="J22" s="103"/>
      <c r="K22" s="103">
        <v>0</v>
      </c>
      <c r="M22" s="103">
        <v>10000</v>
      </c>
      <c r="O22" s="103">
        <v>0</v>
      </c>
      <c r="P22" s="89"/>
      <c r="Q22" s="148"/>
      <c r="R22" s="49"/>
      <c r="S22" s="49"/>
      <c r="T22" s="150"/>
      <c r="U22" s="89"/>
      <c r="V22" s="148"/>
      <c r="W22" s="49"/>
      <c r="X22" s="49"/>
      <c r="Y22" s="150"/>
      <c r="Z22" s="49"/>
      <c r="AA22" s="49"/>
    </row>
    <row r="23" spans="2:27" ht="24" customHeight="1">
      <c r="C23" s="2" t="s">
        <v>128</v>
      </c>
      <c r="G23" s="5">
        <v>7</v>
      </c>
      <c r="H23" s="5"/>
      <c r="I23" s="103">
        <v>3585</v>
      </c>
      <c r="J23" s="103"/>
      <c r="K23" s="103">
        <v>6792</v>
      </c>
      <c r="M23" s="103">
        <v>2328</v>
      </c>
      <c r="O23" s="103">
        <v>5572</v>
      </c>
      <c r="P23" s="89"/>
      <c r="Q23" s="148"/>
      <c r="R23" s="49"/>
      <c r="S23" s="49"/>
      <c r="T23" s="150"/>
      <c r="U23" s="89"/>
      <c r="V23" s="148"/>
      <c r="W23" s="49"/>
      <c r="X23" s="49"/>
      <c r="Y23" s="150"/>
      <c r="Z23" s="49"/>
      <c r="AA23" s="49"/>
    </row>
    <row r="24" spans="2:27" ht="24" customHeight="1">
      <c r="C24" s="1" t="s">
        <v>19</v>
      </c>
      <c r="G24" s="5">
        <v>12</v>
      </c>
      <c r="H24" s="5"/>
      <c r="I24" s="103">
        <v>922877</v>
      </c>
      <c r="J24" s="103"/>
      <c r="K24" s="103">
        <v>807844</v>
      </c>
      <c r="M24" s="103">
        <v>621879</v>
      </c>
      <c r="O24" s="103">
        <v>552335</v>
      </c>
      <c r="P24" s="89"/>
      <c r="Q24" s="148"/>
      <c r="R24" s="152"/>
      <c r="S24" s="152"/>
      <c r="T24" s="150"/>
      <c r="U24" s="89"/>
      <c r="V24" s="148"/>
      <c r="W24" s="49"/>
      <c r="X24" s="150"/>
      <c r="Y24" s="150"/>
      <c r="Z24" s="49"/>
      <c r="AA24" s="49"/>
    </row>
    <row r="25" spans="2:27" ht="24" customHeight="1">
      <c r="C25" s="1" t="s">
        <v>20</v>
      </c>
      <c r="G25" s="5"/>
      <c r="H25" s="5"/>
      <c r="I25" s="103">
        <v>87803</v>
      </c>
      <c r="J25" s="103"/>
      <c r="K25" s="103">
        <v>87803</v>
      </c>
      <c r="M25" s="103">
        <v>0</v>
      </c>
      <c r="O25" s="103">
        <v>0</v>
      </c>
      <c r="P25" s="89"/>
      <c r="Q25" s="148"/>
      <c r="R25" s="49"/>
      <c r="S25" s="49"/>
      <c r="T25" s="150"/>
      <c r="U25" s="89"/>
      <c r="V25" s="148"/>
      <c r="W25" s="49"/>
      <c r="X25" s="49"/>
      <c r="Y25" s="150"/>
      <c r="Z25" s="49"/>
      <c r="AA25" s="49"/>
    </row>
    <row r="26" spans="2:27" ht="24" customHeight="1">
      <c r="C26" s="2" t="s">
        <v>21</v>
      </c>
      <c r="G26" s="5">
        <v>13</v>
      </c>
      <c r="H26" s="5"/>
      <c r="I26" s="103">
        <v>10380</v>
      </c>
      <c r="J26" s="103"/>
      <c r="K26" s="103">
        <v>6530</v>
      </c>
      <c r="M26" s="103">
        <v>9385</v>
      </c>
      <c r="O26" s="103">
        <v>4909</v>
      </c>
      <c r="P26" s="89"/>
      <c r="Q26" s="148"/>
      <c r="R26" s="49"/>
      <c r="S26" s="152"/>
      <c r="T26" s="150"/>
      <c r="U26" s="89"/>
      <c r="V26" s="148"/>
      <c r="W26" s="49"/>
      <c r="X26" s="150"/>
      <c r="Y26" s="150"/>
      <c r="Z26" s="49"/>
      <c r="AA26" s="49"/>
    </row>
    <row r="27" spans="2:27" ht="24" customHeight="1">
      <c r="C27" s="1" t="s">
        <v>22</v>
      </c>
      <c r="G27" s="5">
        <v>14</v>
      </c>
      <c r="H27" s="5"/>
      <c r="I27" s="103">
        <v>23225</v>
      </c>
      <c r="J27" s="103"/>
      <c r="K27" s="103">
        <v>29926</v>
      </c>
      <c r="M27" s="103">
        <v>14362</v>
      </c>
      <c r="O27" s="103">
        <v>13036</v>
      </c>
      <c r="P27" s="89"/>
      <c r="Q27" s="148"/>
      <c r="R27" s="89"/>
      <c r="S27" s="49"/>
      <c r="T27" s="150"/>
      <c r="U27" s="89"/>
      <c r="V27" s="148"/>
      <c r="W27" s="49"/>
      <c r="X27" s="49"/>
      <c r="Y27" s="150"/>
      <c r="Z27" s="49"/>
      <c r="AA27" s="49"/>
    </row>
    <row r="28" spans="2:27" ht="24" customHeight="1">
      <c r="C28" s="1" t="s">
        <v>129</v>
      </c>
      <c r="G28" s="5"/>
      <c r="H28" s="5"/>
      <c r="I28" s="103">
        <v>0</v>
      </c>
      <c r="J28" s="103"/>
      <c r="K28" s="103">
        <v>1875</v>
      </c>
      <c r="M28" s="103">
        <v>0</v>
      </c>
      <c r="O28" s="103">
        <v>0</v>
      </c>
      <c r="P28" s="89"/>
      <c r="Q28" s="148"/>
      <c r="R28" s="49"/>
      <c r="S28" s="49"/>
      <c r="T28" s="150"/>
      <c r="U28" s="89"/>
      <c r="V28" s="148"/>
      <c r="W28" s="49"/>
      <c r="X28" s="49"/>
      <c r="Y28" s="150"/>
      <c r="Z28" s="49"/>
      <c r="AA28" s="49"/>
    </row>
    <row r="29" spans="2:27" ht="24" customHeight="1">
      <c r="C29" s="1" t="s">
        <v>23</v>
      </c>
      <c r="I29" s="9">
        <v>8309</v>
      </c>
      <c r="J29" s="103"/>
      <c r="K29" s="9">
        <v>3474</v>
      </c>
      <c r="M29" s="9">
        <v>18</v>
      </c>
      <c r="O29" s="9">
        <v>18</v>
      </c>
      <c r="P29" s="89"/>
      <c r="Q29" s="148"/>
      <c r="R29" s="49"/>
      <c r="S29" s="49"/>
      <c r="T29" s="150"/>
      <c r="U29" s="89"/>
      <c r="V29" s="148"/>
      <c r="W29" s="49"/>
      <c r="X29" s="49"/>
      <c r="Y29" s="150"/>
      <c r="Z29" s="49"/>
      <c r="AA29" s="49"/>
    </row>
    <row r="30" spans="2:27" ht="24" customHeight="1">
      <c r="C30" s="26" t="s">
        <v>24</v>
      </c>
      <c r="I30" s="88">
        <f>SUM(I21:I29)</f>
        <v>1066179</v>
      </c>
      <c r="J30" s="103"/>
      <c r="K30" s="88">
        <f>SUM(K21:K29)</f>
        <v>944244</v>
      </c>
      <c r="M30" s="88">
        <f>SUM(M21:M29)</f>
        <v>1327404</v>
      </c>
      <c r="O30" s="88">
        <f>SUM(O21:O29)</f>
        <v>1185303</v>
      </c>
      <c r="P30" s="150"/>
      <c r="Q30" s="148"/>
      <c r="R30" s="49"/>
      <c r="S30" s="49"/>
      <c r="T30" s="49"/>
      <c r="U30" s="49"/>
      <c r="V30" s="148"/>
      <c r="W30" s="49"/>
      <c r="X30" s="49"/>
      <c r="Y30" s="49"/>
      <c r="Z30" s="49"/>
      <c r="AA30" s="49"/>
    </row>
    <row r="31" spans="2:27" ht="25.5" customHeight="1" thickBot="1">
      <c r="B31" s="26" t="s">
        <v>25</v>
      </c>
      <c r="I31" s="104">
        <f>+I19+I30</f>
        <v>1601894</v>
      </c>
      <c r="J31" s="103"/>
      <c r="K31" s="104">
        <f>+K19+K30</f>
        <v>1879478</v>
      </c>
      <c r="L31" s="51"/>
      <c r="M31" s="104">
        <f>+M19+M30</f>
        <v>1904590</v>
      </c>
      <c r="N31" s="51"/>
      <c r="O31" s="104">
        <f>+O19+O30</f>
        <v>2105647</v>
      </c>
      <c r="P31" s="150"/>
      <c r="Q31" s="148"/>
      <c r="R31" s="49"/>
      <c r="S31" s="49"/>
      <c r="T31" s="49"/>
      <c r="U31" s="49"/>
      <c r="V31" s="148"/>
      <c r="W31" s="49"/>
      <c r="X31" s="49"/>
      <c r="Y31" s="49"/>
      <c r="Z31" s="49"/>
      <c r="AA31" s="49"/>
    </row>
    <row r="32" spans="2:27" ht="24" thickTop="1">
      <c r="I32" s="10"/>
      <c r="J32" s="103"/>
      <c r="K32" s="10"/>
      <c r="L32" s="59"/>
      <c r="M32" s="10"/>
      <c r="N32" s="59"/>
      <c r="O32" s="10"/>
      <c r="P32" s="150"/>
      <c r="Q32" s="148"/>
      <c r="R32" s="49"/>
      <c r="S32" s="49"/>
      <c r="T32" s="49"/>
      <c r="U32" s="49"/>
      <c r="V32" s="148"/>
      <c r="W32" s="49"/>
      <c r="X32" s="49"/>
      <c r="Y32" s="49"/>
      <c r="Z32" s="49"/>
      <c r="AA32" s="49"/>
    </row>
    <row r="33" spans="1:27">
      <c r="P33" s="150"/>
      <c r="Q33" s="148"/>
      <c r="R33" s="49"/>
      <c r="S33" s="49"/>
      <c r="T33" s="49"/>
      <c r="U33" s="49"/>
      <c r="V33" s="148"/>
      <c r="W33" s="49"/>
      <c r="X33" s="49"/>
      <c r="Y33" s="49"/>
      <c r="Z33" s="49"/>
      <c r="AA33" s="49"/>
    </row>
    <row r="34" spans="1:27">
      <c r="P34" s="50"/>
      <c r="V34" s="3"/>
    </row>
    <row r="35" spans="1:27">
      <c r="P35" s="50"/>
      <c r="V35" s="3"/>
    </row>
    <row r="36" spans="1:27">
      <c r="P36" s="50"/>
      <c r="V36" s="3"/>
    </row>
    <row r="37" spans="1:27">
      <c r="P37" s="50"/>
      <c r="V37" s="3"/>
    </row>
    <row r="38" spans="1:27">
      <c r="P38" s="50"/>
      <c r="V38" s="3"/>
    </row>
    <row r="39" spans="1:27">
      <c r="J39" s="8"/>
      <c r="P39" s="50"/>
      <c r="V39" s="3"/>
    </row>
    <row r="40" spans="1:27">
      <c r="P40" s="50"/>
      <c r="V40" s="3"/>
    </row>
    <row r="41" spans="1:27">
      <c r="P41" s="50"/>
      <c r="V41" s="3"/>
    </row>
    <row r="42" spans="1:27">
      <c r="P42" s="50"/>
      <c r="V42" s="3"/>
    </row>
    <row r="43" spans="1:27">
      <c r="P43" s="50"/>
      <c r="V43" s="3"/>
    </row>
    <row r="44" spans="1:27">
      <c r="P44" s="50"/>
      <c r="V44" s="3"/>
    </row>
    <row r="45" spans="1:27" ht="24.75" customHeight="1">
      <c r="A45" s="26" t="s">
        <v>26</v>
      </c>
      <c r="P45" s="50"/>
      <c r="V45" s="3"/>
    </row>
    <row r="46" spans="1:27" ht="24.75" customHeight="1">
      <c r="B46" s="26" t="s">
        <v>27</v>
      </c>
      <c r="P46" s="50"/>
      <c r="V46" s="3"/>
    </row>
    <row r="47" spans="1:27" ht="24.75" customHeight="1">
      <c r="C47" s="57" t="s">
        <v>178</v>
      </c>
      <c r="D47" s="57"/>
      <c r="G47" s="5"/>
      <c r="H47" s="5"/>
      <c r="I47" s="7">
        <v>0</v>
      </c>
      <c r="J47" s="7"/>
      <c r="K47" s="7">
        <v>20000</v>
      </c>
      <c r="L47" s="7"/>
      <c r="M47" s="7">
        <v>0</v>
      </c>
      <c r="N47" s="7"/>
      <c r="O47" s="7">
        <v>0</v>
      </c>
      <c r="P47" s="48"/>
      <c r="T47" s="50"/>
      <c r="U47" s="48"/>
      <c r="V47" s="3"/>
      <c r="Y47" s="50"/>
    </row>
    <row r="48" spans="1:27" ht="24.75" customHeight="1">
      <c r="C48" s="2" t="s">
        <v>130</v>
      </c>
      <c r="G48" s="5">
        <v>16</v>
      </c>
      <c r="H48" s="5"/>
      <c r="I48" s="7">
        <v>207354</v>
      </c>
      <c r="J48" s="7"/>
      <c r="K48" s="7">
        <v>168257</v>
      </c>
      <c r="L48" s="7"/>
      <c r="M48" s="7">
        <v>219984</v>
      </c>
      <c r="N48" s="7"/>
      <c r="O48" s="7">
        <v>165630</v>
      </c>
      <c r="P48" s="48"/>
      <c r="R48" s="50"/>
      <c r="S48" s="71"/>
      <c r="T48" s="50"/>
      <c r="U48" s="48"/>
      <c r="V48" s="3"/>
      <c r="X48" s="50"/>
      <c r="Y48" s="50"/>
      <c r="AA48" s="50"/>
    </row>
    <row r="49" spans="1:27" ht="24.75" customHeight="1">
      <c r="C49" s="1" t="s">
        <v>28</v>
      </c>
      <c r="G49" s="5">
        <v>17</v>
      </c>
      <c r="H49" s="5"/>
      <c r="I49" s="7">
        <v>0</v>
      </c>
      <c r="J49" s="7"/>
      <c r="K49" s="7">
        <v>73310</v>
      </c>
      <c r="L49" s="7"/>
      <c r="M49" s="7">
        <v>0</v>
      </c>
      <c r="N49" s="7"/>
      <c r="O49" s="7">
        <v>63694</v>
      </c>
      <c r="P49" s="48"/>
      <c r="T49" s="50"/>
      <c r="U49" s="48"/>
      <c r="V49" s="3"/>
      <c r="Y49" s="50"/>
    </row>
    <row r="50" spans="1:27" ht="24.75" customHeight="1">
      <c r="C50" s="1" t="s">
        <v>29</v>
      </c>
      <c r="J50" s="7"/>
      <c r="L50" s="7"/>
      <c r="N50" s="7"/>
      <c r="P50" s="48"/>
      <c r="T50" s="50"/>
      <c r="U50" s="48"/>
      <c r="V50" s="3"/>
      <c r="Y50" s="50"/>
    </row>
    <row r="51" spans="1:27" ht="24.75" customHeight="1">
      <c r="D51" s="1" t="s">
        <v>30</v>
      </c>
      <c r="G51" s="5"/>
      <c r="H51" s="5"/>
      <c r="I51" s="7">
        <v>400</v>
      </c>
      <c r="J51" s="7"/>
      <c r="K51" s="7">
        <v>365</v>
      </c>
      <c r="L51" s="7"/>
      <c r="M51" s="7">
        <v>0</v>
      </c>
      <c r="N51" s="7"/>
      <c r="O51" s="7">
        <v>0</v>
      </c>
      <c r="P51" s="48"/>
      <c r="R51" s="53"/>
      <c r="S51" s="53"/>
      <c r="T51" s="50"/>
      <c r="U51" s="48"/>
      <c r="V51" s="3"/>
      <c r="Y51" s="50"/>
    </row>
    <row r="52" spans="1:27" ht="24.75" customHeight="1">
      <c r="C52" s="2" t="s">
        <v>31</v>
      </c>
      <c r="I52" s="7">
        <v>14997</v>
      </c>
      <c r="J52" s="7"/>
      <c r="K52" s="7">
        <v>16221</v>
      </c>
      <c r="L52" s="7"/>
      <c r="M52" s="7">
        <v>14996</v>
      </c>
      <c r="N52" s="7"/>
      <c r="O52" s="7">
        <v>16221</v>
      </c>
      <c r="P52" s="48"/>
      <c r="R52" s="53"/>
      <c r="S52" s="50"/>
      <c r="T52" s="50"/>
      <c r="U52" s="48"/>
      <c r="V52" s="3"/>
      <c r="Y52" s="50"/>
      <c r="AA52" s="50"/>
    </row>
    <row r="53" spans="1:27" ht="25.5" customHeight="1">
      <c r="C53" s="26" t="s">
        <v>32</v>
      </c>
      <c r="I53" s="88">
        <f>SUM(I47:I52)</f>
        <v>222751</v>
      </c>
      <c r="J53" s="7"/>
      <c r="K53" s="88">
        <f>SUM(K47:K52)</f>
        <v>278153</v>
      </c>
      <c r="L53" s="10"/>
      <c r="M53" s="88">
        <f>SUM(M47:M52)</f>
        <v>234980</v>
      </c>
      <c r="N53" s="10"/>
      <c r="O53" s="88">
        <f>SUM(O47:O52)</f>
        <v>245545</v>
      </c>
      <c r="P53" s="50"/>
      <c r="R53" s="48"/>
      <c r="V53" s="3"/>
      <c r="AA53" s="50"/>
    </row>
    <row r="54" spans="1:27" ht="25.5" customHeight="1">
      <c r="B54" s="26" t="s">
        <v>33</v>
      </c>
      <c r="D54" s="26"/>
      <c r="I54" s="6"/>
      <c r="J54" s="7"/>
      <c r="K54" s="6"/>
      <c r="L54" s="59"/>
      <c r="M54" s="6"/>
      <c r="N54" s="59"/>
      <c r="O54" s="6"/>
      <c r="P54" s="50"/>
      <c r="R54" s="48"/>
      <c r="V54" s="3"/>
    </row>
    <row r="55" spans="1:27" ht="25.5" customHeight="1">
      <c r="A55" s="26"/>
      <c r="C55" s="1" t="s">
        <v>165</v>
      </c>
      <c r="G55" s="5">
        <v>17</v>
      </c>
      <c r="H55" s="5"/>
      <c r="I55" s="9">
        <v>0</v>
      </c>
      <c r="J55" s="9"/>
      <c r="K55" s="9">
        <v>250908</v>
      </c>
      <c r="L55" s="7"/>
      <c r="M55" s="9">
        <v>0</v>
      </c>
      <c r="N55" s="7"/>
      <c r="O55" s="9">
        <v>187708</v>
      </c>
      <c r="P55" s="48"/>
      <c r="T55" s="50"/>
      <c r="U55" s="48"/>
      <c r="V55" s="3"/>
      <c r="Y55" s="50"/>
    </row>
    <row r="56" spans="1:27" ht="25.5" customHeight="1">
      <c r="A56" s="26"/>
      <c r="C56" s="1" t="s">
        <v>34</v>
      </c>
      <c r="G56" s="5"/>
      <c r="H56" s="5"/>
      <c r="I56" s="9">
        <v>592</v>
      </c>
      <c r="J56" s="9"/>
      <c r="K56" s="9">
        <v>897</v>
      </c>
      <c r="L56" s="7"/>
      <c r="M56" s="9">
        <v>0</v>
      </c>
      <c r="N56" s="7"/>
      <c r="O56" s="9">
        <v>0</v>
      </c>
      <c r="P56" s="48"/>
      <c r="T56" s="50"/>
      <c r="U56" s="48"/>
      <c r="V56" s="3"/>
      <c r="Y56" s="50"/>
    </row>
    <row r="57" spans="1:27" ht="24.6" hidden="1" customHeight="1">
      <c r="A57" s="26"/>
      <c r="C57" s="1" t="s">
        <v>133</v>
      </c>
      <c r="G57" s="5"/>
      <c r="H57" s="5"/>
      <c r="I57" s="9"/>
      <c r="J57" s="9"/>
      <c r="K57" s="9">
        <v>0</v>
      </c>
      <c r="L57" s="7"/>
      <c r="M57" s="9"/>
      <c r="N57" s="7"/>
      <c r="O57" s="9">
        <v>0</v>
      </c>
      <c r="P57" s="48"/>
      <c r="T57" s="50"/>
      <c r="U57" s="48"/>
      <c r="V57" s="3"/>
      <c r="Y57" s="50"/>
    </row>
    <row r="58" spans="1:27" ht="25.5" customHeight="1">
      <c r="A58" s="26"/>
      <c r="C58" s="1" t="s">
        <v>131</v>
      </c>
      <c r="G58" s="5"/>
      <c r="H58" s="5"/>
      <c r="I58" s="9"/>
      <c r="J58" s="9"/>
      <c r="K58" s="9"/>
      <c r="L58" s="7"/>
      <c r="M58" s="9"/>
      <c r="N58" s="7"/>
      <c r="O58" s="9"/>
      <c r="P58" s="48"/>
      <c r="T58" s="50"/>
      <c r="U58" s="48"/>
      <c r="V58" s="3"/>
      <c r="Y58" s="50"/>
    </row>
    <row r="59" spans="1:27" ht="25.5" customHeight="1">
      <c r="A59" s="26"/>
      <c r="D59" s="1" t="s">
        <v>132</v>
      </c>
      <c r="G59" s="5">
        <v>18</v>
      </c>
      <c r="H59" s="5"/>
      <c r="I59" s="9">
        <v>51439</v>
      </c>
      <c r="J59" s="9"/>
      <c r="K59" s="9">
        <v>37219</v>
      </c>
      <c r="L59" s="7"/>
      <c r="M59" s="9">
        <v>49777</v>
      </c>
      <c r="N59" s="7"/>
      <c r="O59" s="9">
        <v>35746</v>
      </c>
      <c r="P59" s="48"/>
      <c r="T59" s="50"/>
      <c r="U59" s="48"/>
      <c r="V59" s="3"/>
      <c r="Y59" s="50"/>
    </row>
    <row r="60" spans="1:27" ht="25.5" customHeight="1">
      <c r="A60" s="26"/>
      <c r="C60" s="1" t="s">
        <v>134</v>
      </c>
      <c r="F60" s="2"/>
      <c r="I60" s="9">
        <v>3380</v>
      </c>
      <c r="J60" s="9"/>
      <c r="K60" s="9">
        <v>3251</v>
      </c>
      <c r="L60" s="7"/>
      <c r="M60" s="9">
        <v>3380</v>
      </c>
      <c r="N60" s="7"/>
      <c r="O60" s="9">
        <v>3251</v>
      </c>
      <c r="P60" s="48"/>
      <c r="T60" s="50"/>
      <c r="U60" s="48"/>
      <c r="V60" s="3"/>
      <c r="Y60" s="50"/>
    </row>
    <row r="61" spans="1:27" ht="25.5" customHeight="1">
      <c r="C61" s="26" t="s">
        <v>35</v>
      </c>
      <c r="I61" s="88">
        <f>SUM(I55:I60)</f>
        <v>55411</v>
      </c>
      <c r="J61" s="9"/>
      <c r="K61" s="88">
        <f>SUM(K55:K60)</f>
        <v>292275</v>
      </c>
      <c r="L61" s="10"/>
      <c r="M61" s="88">
        <f>SUM(M55:M60)</f>
        <v>53157</v>
      </c>
      <c r="N61" s="10"/>
      <c r="O61" s="88">
        <f>SUM(O55:O60)</f>
        <v>226705</v>
      </c>
      <c r="P61" s="50"/>
    </row>
    <row r="62" spans="1:27" ht="25.5" customHeight="1">
      <c r="B62" s="26" t="s">
        <v>36</v>
      </c>
      <c r="I62" s="88">
        <f>+I61+I53</f>
        <v>278162</v>
      </c>
      <c r="J62" s="9"/>
      <c r="K62" s="88">
        <f>+K61+K53</f>
        <v>570428</v>
      </c>
      <c r="L62" s="10"/>
      <c r="M62" s="88">
        <f>+M61+M53</f>
        <v>288137</v>
      </c>
      <c r="N62" s="10"/>
      <c r="O62" s="88">
        <f>+O61+O53</f>
        <v>472250</v>
      </c>
      <c r="P62" s="50"/>
    </row>
    <row r="63" spans="1:27" ht="26.25" customHeight="1">
      <c r="B63" s="26" t="s">
        <v>37</v>
      </c>
      <c r="J63" s="9"/>
      <c r="P63" s="50"/>
    </row>
    <row r="64" spans="1:27" ht="24" customHeight="1">
      <c r="C64" s="1" t="s">
        <v>38</v>
      </c>
      <c r="G64" s="5"/>
      <c r="H64" s="5"/>
      <c r="J64" s="60"/>
      <c r="P64" s="50"/>
    </row>
    <row r="65" spans="1:17" ht="24" customHeight="1">
      <c r="C65" s="1" t="s">
        <v>39</v>
      </c>
      <c r="J65" s="60"/>
      <c r="P65" s="50"/>
    </row>
    <row r="66" spans="1:17" ht="24" customHeight="1">
      <c r="D66" s="1" t="s">
        <v>40</v>
      </c>
      <c r="I66" s="105">
        <v>300000</v>
      </c>
      <c r="J66" s="60"/>
      <c r="K66" s="105">
        <v>300000</v>
      </c>
      <c r="M66" s="105">
        <v>300000</v>
      </c>
      <c r="O66" s="105">
        <v>300000</v>
      </c>
      <c r="P66" s="50"/>
    </row>
    <row r="67" spans="1:17" ht="24" customHeight="1">
      <c r="C67" s="1" t="s">
        <v>41</v>
      </c>
      <c r="I67" s="9"/>
      <c r="J67" s="60"/>
      <c r="K67" s="9"/>
      <c r="L67" s="89"/>
      <c r="M67" s="9"/>
      <c r="N67" s="89"/>
      <c r="O67" s="9"/>
      <c r="P67" s="50"/>
    </row>
    <row r="68" spans="1:17" ht="24" customHeight="1">
      <c r="D68" s="1" t="s">
        <v>40</v>
      </c>
      <c r="I68" s="9">
        <v>300000</v>
      </c>
      <c r="J68" s="9"/>
      <c r="K68" s="9">
        <v>300000</v>
      </c>
      <c r="L68" s="9"/>
      <c r="M68" s="9">
        <v>300000</v>
      </c>
      <c r="N68" s="9"/>
      <c r="O68" s="9">
        <v>300000</v>
      </c>
      <c r="P68" s="50"/>
    </row>
    <row r="69" spans="1:17" ht="24" customHeight="1">
      <c r="C69" s="1" t="s">
        <v>42</v>
      </c>
      <c r="I69" s="9">
        <f>+'CE-Conso'!G31</f>
        <v>1092894</v>
      </c>
      <c r="J69" s="106"/>
      <c r="K69" s="9">
        <v>1092894</v>
      </c>
      <c r="L69" s="89"/>
      <c r="M69" s="9">
        <f>+'CE-Separate'!G30</f>
        <v>1092894</v>
      </c>
      <c r="N69" s="89"/>
      <c r="O69" s="9">
        <v>1092894</v>
      </c>
      <c r="P69" s="50"/>
    </row>
    <row r="70" spans="1:17" ht="21" customHeight="1">
      <c r="C70" s="1" t="s">
        <v>43</v>
      </c>
      <c r="I70" s="9"/>
      <c r="J70" s="106"/>
      <c r="K70" s="9"/>
      <c r="L70" s="9"/>
      <c r="M70" s="9"/>
      <c r="N70" s="9"/>
      <c r="O70" s="9"/>
      <c r="P70" s="50"/>
    </row>
    <row r="71" spans="1:17" ht="21" customHeight="1">
      <c r="C71" s="1" t="s">
        <v>44</v>
      </c>
      <c r="J71" s="7"/>
      <c r="L71" s="9"/>
      <c r="M71" s="9"/>
      <c r="N71" s="9"/>
      <c r="O71" s="9"/>
      <c r="P71" s="50"/>
    </row>
    <row r="72" spans="1:17" ht="21" customHeight="1">
      <c r="B72" s="1" t="s">
        <v>45</v>
      </c>
      <c r="D72" s="1" t="s">
        <v>46</v>
      </c>
      <c r="I72" s="9">
        <f>+'CE-Conso'!I31</f>
        <v>30000</v>
      </c>
      <c r="J72" s="9"/>
      <c r="K72" s="9">
        <v>30000</v>
      </c>
      <c r="L72" s="9"/>
      <c r="M72" s="9">
        <f>+'CE-Separate'!I30</f>
        <v>30000</v>
      </c>
      <c r="N72" s="9"/>
      <c r="O72" s="9">
        <v>30000</v>
      </c>
      <c r="P72" s="50"/>
    </row>
    <row r="73" spans="1:17" ht="24" customHeight="1">
      <c r="C73" s="1" t="s">
        <v>47</v>
      </c>
      <c r="I73" s="9">
        <f>+'CE-Conso'!K31</f>
        <v>250652</v>
      </c>
      <c r="J73" s="9"/>
      <c r="K73" s="9">
        <v>236505</v>
      </c>
      <c r="L73" s="9"/>
      <c r="M73" s="9">
        <f>+'CE-Separate'!K30</f>
        <v>193559</v>
      </c>
      <c r="N73" s="9"/>
      <c r="O73" s="9">
        <v>210503</v>
      </c>
      <c r="P73" s="50"/>
    </row>
    <row r="74" spans="1:17" ht="24" customHeight="1">
      <c r="C74" s="1" t="s">
        <v>48</v>
      </c>
      <c r="I74" s="9">
        <f>+'CE-Conso'!M31</f>
        <v>-353683</v>
      </c>
      <c r="J74" s="9"/>
      <c r="K74" s="9">
        <v>-353683</v>
      </c>
      <c r="L74" s="9"/>
      <c r="M74" s="9">
        <v>0</v>
      </c>
      <c r="N74" s="9"/>
      <c r="O74" s="9">
        <v>0</v>
      </c>
      <c r="P74" s="50"/>
    </row>
    <row r="75" spans="1:17" s="26" customFormat="1" ht="24" customHeight="1">
      <c r="C75" s="26" t="s">
        <v>160</v>
      </c>
      <c r="G75" s="27"/>
      <c r="H75" s="27"/>
      <c r="I75" s="107">
        <f>SUM(I68:I74)</f>
        <v>1319863</v>
      </c>
      <c r="J75" s="9"/>
      <c r="K75" s="107">
        <f>SUM(K68:K74)</f>
        <v>1305716</v>
      </c>
      <c r="L75" s="6"/>
      <c r="M75" s="107">
        <f>SUM(M68:M74)</f>
        <v>1616453</v>
      </c>
      <c r="N75" s="6"/>
      <c r="O75" s="107">
        <f>SUM(O68:O73)</f>
        <v>1633397</v>
      </c>
      <c r="P75" s="50"/>
      <c r="Q75" s="3"/>
    </row>
    <row r="76" spans="1:17" ht="24" customHeight="1">
      <c r="C76" s="1" t="s">
        <v>49</v>
      </c>
      <c r="I76" s="9">
        <f>+'CE-Conso'!Q31</f>
        <v>3869</v>
      </c>
      <c r="J76" s="9"/>
      <c r="K76" s="9">
        <v>3334</v>
      </c>
      <c r="L76" s="9"/>
      <c r="M76" s="9">
        <v>0</v>
      </c>
      <c r="N76" s="9"/>
      <c r="O76" s="9">
        <v>0</v>
      </c>
      <c r="P76" s="50"/>
    </row>
    <row r="77" spans="1:17" ht="25.5" customHeight="1">
      <c r="C77" s="26" t="s">
        <v>50</v>
      </c>
      <c r="I77" s="88">
        <f>SUM(I75:I76)</f>
        <v>1323732</v>
      </c>
      <c r="J77" s="9"/>
      <c r="K77" s="88">
        <f>SUM(K75:K76)</f>
        <v>1309050</v>
      </c>
      <c r="L77" s="10"/>
      <c r="M77" s="88">
        <f>SUM(M75:M76)</f>
        <v>1616453</v>
      </c>
      <c r="N77" s="10"/>
      <c r="O77" s="88">
        <f>SUM(O75:O76)</f>
        <v>1633397</v>
      </c>
      <c r="P77" s="50"/>
    </row>
    <row r="78" spans="1:17" ht="25.5" customHeight="1" thickBot="1">
      <c r="B78" s="26" t="s">
        <v>51</v>
      </c>
      <c r="I78" s="104">
        <f>+I77+I62</f>
        <v>1601894</v>
      </c>
      <c r="J78" s="9"/>
      <c r="K78" s="104">
        <f>+K77+K62</f>
        <v>1879478</v>
      </c>
      <c r="L78" s="6"/>
      <c r="M78" s="104">
        <f>+M77+M62</f>
        <v>1904590</v>
      </c>
      <c r="N78" s="6"/>
      <c r="O78" s="104">
        <f>+O77+O62</f>
        <v>2105647</v>
      </c>
      <c r="P78" s="50"/>
    </row>
    <row r="79" spans="1:17" ht="25.5" customHeight="1" thickTop="1">
      <c r="A79" s="26"/>
      <c r="I79" s="6"/>
      <c r="J79" s="9"/>
      <c r="K79" s="6"/>
      <c r="L79" s="6"/>
      <c r="M79" s="6"/>
      <c r="N79" s="6"/>
      <c r="O79" s="6"/>
    </row>
    <row r="80" spans="1:17" ht="25.5" customHeight="1">
      <c r="A80" s="26"/>
      <c r="I80" s="6"/>
      <c r="J80" s="6"/>
      <c r="K80" s="6"/>
      <c r="L80" s="6"/>
      <c r="M80" s="6"/>
      <c r="N80" s="6"/>
      <c r="O80" s="6"/>
    </row>
    <row r="81" spans="10:10" ht="27" customHeight="1">
      <c r="J81" s="60"/>
    </row>
    <row r="82" spans="10:10" ht="27" customHeight="1"/>
    <row r="84" spans="10:10" ht="30.75" customHeight="1"/>
  </sheetData>
  <sheetProtection formatCells="0" formatColumns="0" formatRows="0" insertColumns="0" insertRows="0" insertHyperlinks="0" deleteColumns="0" deleteRows="0" sort="0" autoFilter="0" pivotTables="0"/>
  <mergeCells count="7">
    <mergeCell ref="U9:Y9"/>
    <mergeCell ref="A1:O1"/>
    <mergeCell ref="A2:O2"/>
    <mergeCell ref="A3:O3"/>
    <mergeCell ref="M5:O5"/>
    <mergeCell ref="I5:K5"/>
    <mergeCell ref="P9:T9"/>
  </mergeCells>
  <phoneticPr fontId="0" type="noConversion"/>
  <pageMargins left="0.66929133858267698" right="0.27559055118110198" top="0.86614173228346503" bottom="0.43307086614173201" header="0.39370078740157499" footer="0.43307086614173201"/>
  <pageSetup paperSize="9" scale="72" firstPageNumber="2" fitToHeight="3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N83"/>
  <sheetViews>
    <sheetView view="pageBreakPreview" topLeftCell="A30" zoomScale="80" zoomScaleSheetLayoutView="80" workbookViewId="0">
      <selection activeCell="C24" sqref="C24"/>
    </sheetView>
  </sheetViews>
  <sheetFormatPr defaultColWidth="9.109375" defaultRowHeight="23.4"/>
  <cols>
    <col min="1" max="1" width="2.88671875" style="1" customWidth="1"/>
    <col min="2" max="2" width="3" style="1" customWidth="1"/>
    <col min="3" max="3" width="49.109375" style="1" customWidth="1"/>
    <col min="4" max="4" width="6.33203125" style="4" customWidth="1"/>
    <col min="5" max="5" width="18.6640625" style="7" customWidth="1"/>
    <col min="6" max="6" width="1.33203125" style="60" customWidth="1"/>
    <col min="7" max="7" width="18.109375" style="7" customWidth="1"/>
    <col min="8" max="8" width="1.109375" style="60" customWidth="1"/>
    <col min="9" max="9" width="19.88671875" style="7" customWidth="1"/>
    <col min="10" max="10" width="1.5546875" style="60" customWidth="1"/>
    <col min="11" max="11" width="17.44140625" style="7" bestFit="1" customWidth="1"/>
    <col min="12" max="12" width="9.33203125" style="1" customWidth="1"/>
    <col min="13" max="13" width="14.88671875" style="1" bestFit="1" customWidth="1"/>
    <col min="14" max="16384" width="9.109375" style="1"/>
  </cols>
  <sheetData>
    <row r="1" spans="1:14" s="26" customFormat="1" ht="28.5" customHeight="1">
      <c r="A1" s="156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4" s="26" customFormat="1">
      <c r="A2" s="157" t="s">
        <v>52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4" s="26" customFormat="1">
      <c r="A3" s="154" t="s">
        <v>189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</row>
    <row r="4" spans="1:14" s="26" customFormat="1">
      <c r="A4" s="140"/>
      <c r="B4" s="140"/>
      <c r="C4" s="140"/>
      <c r="D4" s="140"/>
      <c r="E4" s="78"/>
      <c r="F4" s="79"/>
      <c r="G4" s="78"/>
      <c r="H4" s="79"/>
      <c r="I4" s="80"/>
      <c r="J4" s="79"/>
      <c r="K4" s="80" t="s">
        <v>5</v>
      </c>
    </row>
    <row r="5" spans="1:14" s="26" customFormat="1">
      <c r="A5" s="140"/>
      <c r="B5" s="140"/>
      <c r="C5" s="140"/>
      <c r="D5" s="140"/>
      <c r="E5" s="78"/>
      <c r="F5" s="79"/>
      <c r="G5" s="78"/>
      <c r="H5" s="79"/>
      <c r="I5" s="80"/>
      <c r="J5" s="79"/>
      <c r="K5" s="80" t="s">
        <v>7</v>
      </c>
    </row>
    <row r="6" spans="1:14" s="26" customFormat="1">
      <c r="A6" s="140"/>
      <c r="B6" s="140"/>
      <c r="C6" s="140"/>
      <c r="D6" s="140"/>
      <c r="E6" s="78"/>
      <c r="F6" s="79"/>
      <c r="G6" s="78"/>
      <c r="H6" s="79"/>
      <c r="I6" s="80"/>
      <c r="J6" s="79"/>
      <c r="K6" s="80" t="s">
        <v>180</v>
      </c>
    </row>
    <row r="7" spans="1:14" s="26" customFormat="1">
      <c r="A7" s="76"/>
      <c r="B7" s="76"/>
      <c r="C7" s="76"/>
      <c r="D7" s="76"/>
      <c r="E7" s="155" t="s">
        <v>2</v>
      </c>
      <c r="F7" s="155"/>
      <c r="G7" s="155"/>
      <c r="H7" s="141"/>
      <c r="I7" s="158" t="s">
        <v>3</v>
      </c>
      <c r="J7" s="158"/>
      <c r="K7" s="158"/>
    </row>
    <row r="8" spans="1:14">
      <c r="A8" s="61"/>
      <c r="B8" s="61"/>
      <c r="C8" s="61"/>
      <c r="D8" s="45" t="s">
        <v>4</v>
      </c>
      <c r="E8" s="81" t="s">
        <v>188</v>
      </c>
      <c r="F8" s="82"/>
      <c r="G8" s="81" t="s">
        <v>190</v>
      </c>
      <c r="H8" s="82"/>
      <c r="I8" s="81" t="s">
        <v>188</v>
      </c>
      <c r="J8" s="82"/>
      <c r="K8" s="81" t="s">
        <v>190</v>
      </c>
    </row>
    <row r="9" spans="1:14" ht="6" customHeight="1">
      <c r="C9" s="26"/>
      <c r="E9" s="38"/>
      <c r="F9" s="84"/>
      <c r="G9" s="38"/>
      <c r="H9" s="84"/>
      <c r="I9" s="38"/>
      <c r="J9" s="84"/>
      <c r="K9" s="83"/>
    </row>
    <row r="10" spans="1:14">
      <c r="A10" s="62" t="s">
        <v>53</v>
      </c>
      <c r="C10" s="26"/>
      <c r="E10" s="38"/>
      <c r="F10" s="84"/>
      <c r="G10" s="38"/>
      <c r="H10" s="84"/>
      <c r="I10" s="38"/>
      <c r="J10" s="84"/>
      <c r="K10" s="83"/>
    </row>
    <row r="11" spans="1:14">
      <c r="B11" s="2" t="s">
        <v>54</v>
      </c>
      <c r="E11" s="63">
        <v>460508</v>
      </c>
      <c r="F11" s="7"/>
      <c r="G11" s="63">
        <v>427044</v>
      </c>
      <c r="H11" s="7"/>
      <c r="I11" s="63">
        <v>427247</v>
      </c>
      <c r="J11" s="7"/>
      <c r="K11" s="63">
        <v>390774</v>
      </c>
      <c r="M11" s="48"/>
      <c r="N11" s="48"/>
    </row>
    <row r="12" spans="1:14">
      <c r="B12" s="2" t="s">
        <v>106</v>
      </c>
      <c r="E12" s="63">
        <v>291</v>
      </c>
      <c r="F12" s="7"/>
      <c r="G12" s="63">
        <v>1705</v>
      </c>
      <c r="H12" s="7"/>
      <c r="I12" s="63">
        <v>662</v>
      </c>
      <c r="J12" s="7"/>
      <c r="K12" s="63">
        <v>1936</v>
      </c>
      <c r="L12" s="48"/>
      <c r="M12" s="63"/>
      <c r="N12" s="48"/>
    </row>
    <row r="13" spans="1:14">
      <c r="B13" s="1" t="s">
        <v>55</v>
      </c>
      <c r="E13" s="9">
        <v>5355</v>
      </c>
      <c r="F13" s="7"/>
      <c r="G13" s="9">
        <v>2624</v>
      </c>
      <c r="H13" s="7"/>
      <c r="I13" s="9">
        <v>4846</v>
      </c>
      <c r="J13" s="7"/>
      <c r="K13" s="9">
        <v>2078</v>
      </c>
      <c r="M13" s="9"/>
      <c r="N13" s="48"/>
    </row>
    <row r="14" spans="1:14" s="62" customFormat="1">
      <c r="B14" s="62" t="s">
        <v>56</v>
      </c>
      <c r="D14" s="64"/>
      <c r="E14" s="85">
        <f>SUM(E11:E13)</f>
        <v>466154</v>
      </c>
      <c r="F14" s="7"/>
      <c r="G14" s="85">
        <f>SUM(G11:G13)</f>
        <v>431373</v>
      </c>
      <c r="H14" s="7"/>
      <c r="I14" s="85">
        <f>SUM(I11:I13)</f>
        <v>432755</v>
      </c>
      <c r="J14" s="7"/>
      <c r="K14" s="85">
        <f>SUM(K11:K13)</f>
        <v>394788</v>
      </c>
    </row>
    <row r="15" spans="1:14" s="62" customFormat="1">
      <c r="A15" s="62" t="s">
        <v>57</v>
      </c>
      <c r="D15" s="64"/>
      <c r="E15" s="86"/>
      <c r="F15" s="86"/>
      <c r="G15" s="86"/>
      <c r="H15" s="86"/>
      <c r="I15" s="86"/>
      <c r="J15" s="86"/>
      <c r="K15" s="86"/>
    </row>
    <row r="16" spans="1:14">
      <c r="B16" s="2" t="s">
        <v>58</v>
      </c>
      <c r="E16" s="63">
        <v>314813</v>
      </c>
      <c r="F16" s="7"/>
      <c r="G16" s="63">
        <v>293806</v>
      </c>
      <c r="H16" s="7"/>
      <c r="I16" s="63">
        <v>301824</v>
      </c>
      <c r="J16" s="7"/>
      <c r="K16" s="63">
        <v>279155</v>
      </c>
      <c r="M16" s="73"/>
      <c r="N16" s="48"/>
    </row>
    <row r="17" spans="1:14">
      <c r="B17" s="1" t="s">
        <v>59</v>
      </c>
      <c r="E17" s="9">
        <v>39112</v>
      </c>
      <c r="F17" s="9"/>
      <c r="G17" s="9">
        <v>41557</v>
      </c>
      <c r="H17" s="9"/>
      <c r="I17" s="9">
        <v>31944</v>
      </c>
      <c r="J17" s="9"/>
      <c r="K17" s="9">
        <v>34258</v>
      </c>
      <c r="M17" s="65"/>
      <c r="N17" s="50"/>
    </row>
    <row r="18" spans="1:14">
      <c r="B18" s="12" t="s">
        <v>60</v>
      </c>
      <c r="D18" s="5"/>
      <c r="E18" s="87">
        <v>482</v>
      </c>
      <c r="F18" s="9"/>
      <c r="G18" s="87">
        <v>3834</v>
      </c>
      <c r="H18" s="9"/>
      <c r="I18" s="87">
        <v>0</v>
      </c>
      <c r="J18" s="9"/>
      <c r="K18" s="87">
        <v>3018</v>
      </c>
      <c r="M18" s="73"/>
      <c r="N18" s="48"/>
    </row>
    <row r="19" spans="1:14" s="62" customFormat="1">
      <c r="A19" s="13"/>
      <c r="B19" s="62" t="s">
        <v>61</v>
      </c>
      <c r="D19" s="66"/>
      <c r="E19" s="85">
        <f>SUM(E16:E18)</f>
        <v>354407</v>
      </c>
      <c r="F19" s="86"/>
      <c r="G19" s="85">
        <f>SUM(G16:G18)</f>
        <v>339197</v>
      </c>
      <c r="H19" s="86"/>
      <c r="I19" s="85">
        <f>SUM(I16:I18)</f>
        <v>333768</v>
      </c>
      <c r="J19" s="86"/>
      <c r="K19" s="85">
        <f>SUM(K16:K18)</f>
        <v>316431</v>
      </c>
    </row>
    <row r="20" spans="1:14" ht="24.75" customHeight="1">
      <c r="A20" s="62" t="s">
        <v>62</v>
      </c>
      <c r="B20" s="26"/>
      <c r="E20" s="6">
        <f>+E14-E19</f>
        <v>111747</v>
      </c>
      <c r="F20" s="6"/>
      <c r="G20" s="6">
        <f>+G14-G19</f>
        <v>92176</v>
      </c>
      <c r="H20" s="6"/>
      <c r="I20" s="6">
        <f>+I14-I19</f>
        <v>98987</v>
      </c>
      <c r="J20" s="6"/>
      <c r="K20" s="6">
        <f>+K14-K19</f>
        <v>78357</v>
      </c>
    </row>
    <row r="21" spans="1:14" ht="24.75" customHeight="1">
      <c r="A21" s="2" t="s">
        <v>63</v>
      </c>
      <c r="B21" s="26"/>
      <c r="D21" s="5">
        <v>20</v>
      </c>
      <c r="E21" s="9">
        <v>-22132</v>
      </c>
      <c r="F21" s="6"/>
      <c r="G21" s="9">
        <v>-17100</v>
      </c>
      <c r="H21" s="6"/>
      <c r="I21" s="9">
        <v>-19511</v>
      </c>
      <c r="J21" s="6"/>
      <c r="K21" s="9">
        <v>-14316</v>
      </c>
      <c r="L21" s="48"/>
      <c r="M21" s="48"/>
      <c r="N21" s="48"/>
    </row>
    <row r="22" spans="1:14" ht="24.75" customHeight="1">
      <c r="A22" s="14" t="s">
        <v>168</v>
      </c>
      <c r="B22" s="26"/>
      <c r="E22" s="107">
        <f>SUM(E20:E21)</f>
        <v>89615</v>
      </c>
      <c r="F22" s="6"/>
      <c r="G22" s="107">
        <f>SUM(G20:G21)</f>
        <v>75076</v>
      </c>
      <c r="H22" s="6"/>
      <c r="I22" s="107">
        <f>SUM(I20:I21)</f>
        <v>79476</v>
      </c>
      <c r="J22" s="6"/>
      <c r="K22" s="107">
        <f>SUM(K20:K21)</f>
        <v>64041</v>
      </c>
    </row>
    <row r="23" spans="1:14">
      <c r="A23" s="15" t="s">
        <v>169</v>
      </c>
      <c r="B23" s="26"/>
      <c r="D23" s="67"/>
      <c r="E23" s="86">
        <v>0</v>
      </c>
      <c r="F23" s="86"/>
      <c r="G23" s="86">
        <v>0</v>
      </c>
      <c r="H23" s="86"/>
      <c r="I23" s="86">
        <v>0</v>
      </c>
      <c r="J23" s="86"/>
      <c r="K23" s="86">
        <v>0</v>
      </c>
    </row>
    <row r="24" spans="1:14" hidden="1">
      <c r="B24" s="15" t="s">
        <v>64</v>
      </c>
      <c r="D24" s="67"/>
      <c r="E24" s="9"/>
      <c r="F24" s="6"/>
      <c r="G24" s="6"/>
      <c r="H24" s="6"/>
      <c r="I24" s="9"/>
      <c r="J24" s="6"/>
      <c r="K24" s="9"/>
    </row>
    <row r="25" spans="1:14" hidden="1">
      <c r="A25" s="15"/>
      <c r="C25" s="77" t="s">
        <v>158</v>
      </c>
      <c r="D25" s="67"/>
      <c r="E25" s="9"/>
      <c r="F25" s="89"/>
      <c r="G25" s="9"/>
      <c r="H25" s="89"/>
      <c r="I25" s="9"/>
      <c r="J25" s="89"/>
      <c r="K25" s="9"/>
    </row>
    <row r="26" spans="1:14" hidden="1">
      <c r="A26" s="15"/>
      <c r="C26" s="77" t="s">
        <v>159</v>
      </c>
      <c r="D26" s="5">
        <v>27.2</v>
      </c>
      <c r="E26" s="87"/>
      <c r="F26" s="89"/>
      <c r="G26" s="87">
        <v>0</v>
      </c>
      <c r="H26" s="89"/>
      <c r="I26" s="87"/>
      <c r="J26" s="89"/>
      <c r="K26" s="87"/>
      <c r="M26" s="48"/>
    </row>
    <row r="27" spans="1:14" hidden="1">
      <c r="A27" s="15"/>
      <c r="B27" s="16" t="s">
        <v>65</v>
      </c>
      <c r="D27" s="67"/>
      <c r="E27" s="9"/>
      <c r="F27" s="89"/>
      <c r="G27" s="9"/>
      <c r="H27" s="89"/>
      <c r="I27" s="9"/>
      <c r="J27" s="89"/>
      <c r="K27" s="9"/>
      <c r="M27" s="48"/>
    </row>
    <row r="28" spans="1:14" hidden="1">
      <c r="A28" s="15"/>
      <c r="B28" s="16" t="s">
        <v>66</v>
      </c>
      <c r="D28" s="67"/>
      <c r="E28" s="90">
        <f>SUM(E26)</f>
        <v>0</v>
      </c>
      <c r="F28" s="91"/>
      <c r="G28" s="90">
        <f>SUM(G26)</f>
        <v>0</v>
      </c>
      <c r="H28" s="91"/>
      <c r="I28" s="90">
        <f>SUM(I26)</f>
        <v>0</v>
      </c>
      <c r="J28" s="91"/>
      <c r="K28" s="90">
        <f>SUM(K26)</f>
        <v>0</v>
      </c>
      <c r="M28" s="48"/>
    </row>
    <row r="29" spans="1:14" s="62" customFormat="1" hidden="1">
      <c r="A29" s="15" t="s">
        <v>157</v>
      </c>
      <c r="B29" s="16"/>
      <c r="D29" s="68"/>
      <c r="E29" s="86">
        <f>+E28</f>
        <v>0</v>
      </c>
      <c r="F29" s="91"/>
      <c r="G29" s="86">
        <f>+G28</f>
        <v>0</v>
      </c>
      <c r="H29" s="91"/>
      <c r="I29" s="86">
        <f>+I28</f>
        <v>0</v>
      </c>
      <c r="J29" s="91"/>
      <c r="K29" s="86">
        <f>+K28</f>
        <v>0</v>
      </c>
    </row>
    <row r="30" spans="1:14" ht="24" thickBot="1">
      <c r="A30" s="15" t="s">
        <v>167</v>
      </c>
      <c r="E30" s="92">
        <f>+E22+E29</f>
        <v>89615</v>
      </c>
      <c r="F30" s="86"/>
      <c r="G30" s="92">
        <f>+G22+G29</f>
        <v>75076</v>
      </c>
      <c r="H30" s="86"/>
      <c r="I30" s="92">
        <f>+I22+I29</f>
        <v>79476</v>
      </c>
      <c r="J30" s="86"/>
      <c r="K30" s="92">
        <f>+K22+K29</f>
        <v>64041</v>
      </c>
    </row>
    <row r="31" spans="1:14" ht="24" thickTop="1">
      <c r="A31" s="26"/>
      <c r="E31" s="86"/>
      <c r="F31" s="48"/>
      <c r="H31" s="48"/>
      <c r="I31" s="86"/>
      <c r="J31" s="48"/>
      <c r="K31" s="86"/>
    </row>
    <row r="32" spans="1:14">
      <c r="A32" s="17" t="s">
        <v>67</v>
      </c>
      <c r="B32" s="18"/>
      <c r="C32" s="18"/>
      <c r="E32" s="86"/>
      <c r="F32" s="48"/>
      <c r="H32" s="48"/>
      <c r="I32" s="86"/>
      <c r="J32" s="48"/>
      <c r="K32" s="86"/>
    </row>
    <row r="33" spans="1:11">
      <c r="A33" s="19"/>
      <c r="B33" s="18" t="s">
        <v>142</v>
      </c>
      <c r="C33" s="20"/>
      <c r="E33" s="93">
        <f>+E35-E34</f>
        <v>89443</v>
      </c>
      <c r="F33" s="48"/>
      <c r="G33" s="93">
        <f>+G35-G34</f>
        <v>74890</v>
      </c>
      <c r="H33" s="48"/>
      <c r="I33" s="86"/>
      <c r="J33" s="48"/>
      <c r="K33" s="86"/>
    </row>
    <row r="34" spans="1:11">
      <c r="A34" s="19"/>
      <c r="B34" s="18" t="s">
        <v>68</v>
      </c>
      <c r="C34" s="18"/>
      <c r="E34" s="93">
        <v>172</v>
      </c>
      <c r="F34" s="48"/>
      <c r="G34" s="93">
        <v>186</v>
      </c>
      <c r="H34" s="48"/>
      <c r="I34" s="86"/>
      <c r="J34" s="48"/>
      <c r="K34" s="86"/>
    </row>
    <row r="35" spans="1:11" s="26" customFormat="1" ht="24" thickBot="1">
      <c r="A35" s="16"/>
      <c r="B35" s="21"/>
      <c r="C35" s="21" t="s">
        <v>69</v>
      </c>
      <c r="D35" s="27"/>
      <c r="E35" s="92">
        <f>+E22</f>
        <v>89615</v>
      </c>
      <c r="F35" s="73"/>
      <c r="G35" s="92">
        <f>+G22</f>
        <v>75076</v>
      </c>
      <c r="H35" s="73"/>
      <c r="I35" s="86"/>
      <c r="J35" s="59"/>
      <c r="K35" s="86"/>
    </row>
    <row r="36" spans="1:11" ht="24" thickTop="1">
      <c r="A36" s="17"/>
      <c r="B36" s="22"/>
      <c r="C36" s="22"/>
      <c r="D36" s="22"/>
      <c r="E36" s="86"/>
      <c r="F36" s="48"/>
      <c r="H36" s="48"/>
      <c r="I36" s="86"/>
      <c r="J36" s="48"/>
      <c r="K36" s="86"/>
    </row>
    <row r="37" spans="1:11">
      <c r="A37" s="17" t="s">
        <v>70</v>
      </c>
      <c r="B37" s="18"/>
      <c r="C37" s="18"/>
      <c r="E37" s="86"/>
      <c r="F37" s="48"/>
      <c r="H37" s="48"/>
      <c r="I37" s="86"/>
      <c r="J37" s="48"/>
      <c r="K37" s="86"/>
    </row>
    <row r="38" spans="1:11">
      <c r="A38" s="19"/>
      <c r="B38" s="18" t="s">
        <v>142</v>
      </c>
      <c r="C38" s="20"/>
      <c r="E38" s="93">
        <f>+E40-E39</f>
        <v>89443</v>
      </c>
      <c r="F38" s="48"/>
      <c r="G38" s="93">
        <f>+G40-G39</f>
        <v>74890</v>
      </c>
      <c r="H38" s="48"/>
      <c r="I38" s="86"/>
      <c r="J38" s="48"/>
      <c r="K38" s="86"/>
    </row>
    <row r="39" spans="1:11">
      <c r="A39" s="19"/>
      <c r="B39" s="18" t="s">
        <v>68</v>
      </c>
      <c r="C39" s="18"/>
      <c r="E39" s="93">
        <f>+E34</f>
        <v>172</v>
      </c>
      <c r="F39" s="48"/>
      <c r="G39" s="93">
        <f>+G34</f>
        <v>186</v>
      </c>
      <c r="H39" s="48"/>
      <c r="I39" s="86"/>
      <c r="J39" s="48"/>
      <c r="K39" s="86"/>
    </row>
    <row r="40" spans="1:11" s="26" customFormat="1" ht="24" thickBot="1">
      <c r="A40" s="16"/>
      <c r="B40" s="21"/>
      <c r="C40" s="21" t="s">
        <v>69</v>
      </c>
      <c r="D40" s="27"/>
      <c r="E40" s="92">
        <f>+E30</f>
        <v>89615</v>
      </c>
      <c r="F40" s="73"/>
      <c r="G40" s="92">
        <f>+G30</f>
        <v>75076</v>
      </c>
      <c r="H40" s="73"/>
      <c r="I40" s="86"/>
      <c r="J40" s="59"/>
      <c r="K40" s="86"/>
    </row>
    <row r="41" spans="1:11" ht="24" thickTop="1">
      <c r="A41" s="16"/>
      <c r="B41" s="22"/>
      <c r="C41" s="22"/>
      <c r="E41" s="86"/>
      <c r="F41" s="73"/>
      <c r="G41" s="94"/>
      <c r="H41" s="73"/>
      <c r="I41" s="86"/>
      <c r="J41" s="48"/>
      <c r="K41" s="86"/>
    </row>
    <row r="42" spans="1:11">
      <c r="A42" s="1" t="s">
        <v>174</v>
      </c>
      <c r="D42" s="5"/>
      <c r="E42" s="23">
        <f>+E33/BS!I68</f>
        <v>0.29814333333333332</v>
      </c>
      <c r="F42" s="7"/>
      <c r="G42" s="23">
        <f>+G33/BS!K68</f>
        <v>0.24963333333333335</v>
      </c>
      <c r="H42" s="7"/>
      <c r="I42" s="23">
        <f>+ROUND(I22/BS!K68,2)</f>
        <v>0.26</v>
      </c>
      <c r="J42" s="23"/>
      <c r="K42" s="23">
        <f>+K22/BS!O68</f>
        <v>0.21346999999999999</v>
      </c>
    </row>
    <row r="43" spans="1:11">
      <c r="F43" s="48"/>
      <c r="H43" s="48"/>
      <c r="J43" s="48"/>
    </row>
    <row r="44" spans="1:11">
      <c r="F44" s="48"/>
      <c r="H44" s="48"/>
      <c r="J44" s="48"/>
    </row>
    <row r="45" spans="1:11">
      <c r="F45" s="48"/>
      <c r="H45" s="48"/>
      <c r="J45" s="48"/>
    </row>
    <row r="46" spans="1:11">
      <c r="F46" s="48"/>
      <c r="H46" s="48"/>
      <c r="J46" s="48"/>
    </row>
    <row r="47" spans="1:11">
      <c r="F47" s="48"/>
      <c r="H47" s="48"/>
      <c r="J47" s="48"/>
    </row>
    <row r="48" spans="1:11">
      <c r="F48" s="48"/>
      <c r="H48" s="48"/>
      <c r="J48" s="48"/>
    </row>
    <row r="49" spans="1:10">
      <c r="F49" s="48"/>
      <c r="H49" s="48"/>
      <c r="J49" s="48"/>
    </row>
    <row r="50" spans="1:10">
      <c r="F50" s="48"/>
      <c r="H50" s="48"/>
      <c r="J50" s="48"/>
    </row>
    <row r="51" spans="1:10" ht="44.25" customHeight="1">
      <c r="D51" s="69"/>
      <c r="F51" s="48"/>
      <c r="H51" s="48"/>
      <c r="J51" s="48"/>
    </row>
    <row r="52" spans="1:10" ht="27" customHeight="1">
      <c r="B52" s="2"/>
      <c r="C52" s="2"/>
      <c r="D52" s="2"/>
      <c r="F52" s="48"/>
      <c r="H52" s="48"/>
      <c r="J52" s="48"/>
    </row>
    <row r="53" spans="1:10" ht="27" customHeight="1">
      <c r="B53" s="2"/>
      <c r="C53" s="2"/>
      <c r="D53" s="2"/>
      <c r="F53" s="48"/>
      <c r="H53" s="48"/>
      <c r="J53" s="48"/>
    </row>
    <row r="54" spans="1:10">
      <c r="A54" s="2"/>
      <c r="B54" s="2"/>
      <c r="C54" s="2"/>
      <c r="D54" s="2"/>
      <c r="F54" s="48"/>
      <c r="H54" s="48"/>
      <c r="J54" s="48"/>
    </row>
    <row r="55" spans="1:10">
      <c r="A55" s="2"/>
      <c r="B55" s="2"/>
      <c r="C55" s="2"/>
      <c r="D55" s="2"/>
      <c r="F55" s="48"/>
      <c r="H55" s="48"/>
      <c r="J55" s="48"/>
    </row>
    <row r="56" spans="1:10">
      <c r="A56" s="2"/>
      <c r="B56" s="2"/>
      <c r="C56" s="2"/>
      <c r="D56" s="2"/>
      <c r="F56" s="48"/>
      <c r="H56" s="48"/>
      <c r="J56" s="48"/>
    </row>
    <row r="57" spans="1:10">
      <c r="A57" s="2"/>
      <c r="B57" s="2"/>
      <c r="C57" s="2"/>
      <c r="D57" s="2"/>
      <c r="F57" s="48"/>
      <c r="H57" s="48"/>
      <c r="J57" s="48"/>
    </row>
    <row r="58" spans="1:10">
      <c r="A58" s="2"/>
      <c r="B58" s="2"/>
      <c r="C58" s="2"/>
      <c r="D58" s="2"/>
      <c r="F58" s="48"/>
      <c r="H58" s="48"/>
      <c r="J58" s="48"/>
    </row>
    <row r="59" spans="1:10">
      <c r="A59" s="2"/>
      <c r="B59" s="2"/>
      <c r="C59" s="2"/>
      <c r="D59" s="2"/>
      <c r="F59" s="48"/>
      <c r="H59" s="48"/>
      <c r="J59" s="48"/>
    </row>
    <row r="60" spans="1:10">
      <c r="A60" s="2"/>
      <c r="B60" s="2"/>
      <c r="C60" s="2"/>
      <c r="D60" s="2"/>
      <c r="F60" s="48"/>
      <c r="H60" s="48"/>
      <c r="J60" s="48"/>
    </row>
    <row r="61" spans="1:10">
      <c r="A61" s="70"/>
      <c r="B61" s="70"/>
      <c r="C61" s="70"/>
      <c r="D61" s="70"/>
      <c r="F61" s="48"/>
      <c r="H61" s="48"/>
      <c r="J61" s="48"/>
    </row>
    <row r="62" spans="1:10">
      <c r="A62" s="70"/>
      <c r="B62" s="70"/>
      <c r="C62" s="70"/>
      <c r="D62" s="70"/>
      <c r="F62" s="48"/>
      <c r="H62" s="48"/>
      <c r="J62" s="48"/>
    </row>
    <row r="63" spans="1:10">
      <c r="A63" s="70"/>
      <c r="B63" s="70"/>
      <c r="C63" s="70"/>
      <c r="D63" s="70"/>
      <c r="F63" s="48"/>
      <c r="H63" s="48"/>
      <c r="J63" s="48"/>
    </row>
    <row r="64" spans="1:10">
      <c r="A64" s="70"/>
      <c r="B64" s="70"/>
      <c r="C64" s="70"/>
      <c r="D64" s="70"/>
      <c r="F64" s="48"/>
      <c r="H64" s="48"/>
      <c r="J64" s="48"/>
    </row>
    <row r="65" spans="1:11">
      <c r="A65" s="70"/>
      <c r="B65" s="70"/>
      <c r="C65" s="70"/>
      <c r="D65" s="70"/>
      <c r="F65" s="48"/>
      <c r="H65" s="48"/>
      <c r="J65" s="48"/>
    </row>
    <row r="66" spans="1:11">
      <c r="A66" s="70"/>
      <c r="B66" s="70"/>
      <c r="C66" s="70"/>
      <c r="D66" s="70"/>
      <c r="F66" s="48"/>
      <c r="H66" s="48"/>
      <c r="J66" s="48"/>
    </row>
    <row r="67" spans="1:11">
      <c r="A67" s="70"/>
      <c r="B67" s="70"/>
      <c r="C67" s="70"/>
      <c r="D67" s="70"/>
      <c r="F67" s="48"/>
      <c r="H67" s="48"/>
      <c r="J67" s="48"/>
    </row>
    <row r="68" spans="1:11">
      <c r="A68" s="70"/>
      <c r="B68" s="70"/>
      <c r="C68" s="70"/>
      <c r="D68" s="70"/>
      <c r="F68" s="48"/>
      <c r="H68" s="48"/>
      <c r="J68" s="48"/>
    </row>
    <row r="69" spans="1:11">
      <c r="A69" s="70"/>
      <c r="B69" s="70"/>
      <c r="C69" s="70"/>
      <c r="D69" s="70"/>
      <c r="F69" s="48"/>
      <c r="H69" s="48"/>
      <c r="J69" s="48"/>
    </row>
    <row r="70" spans="1:11">
      <c r="A70" s="70"/>
      <c r="B70" s="70"/>
      <c r="C70" s="70"/>
      <c r="D70" s="70"/>
      <c r="F70" s="48"/>
      <c r="H70" s="48"/>
      <c r="J70" s="48"/>
    </row>
    <row r="71" spans="1:11">
      <c r="A71" s="70"/>
      <c r="B71" s="70"/>
      <c r="C71" s="70"/>
      <c r="D71" s="70"/>
      <c r="F71" s="48"/>
      <c r="H71" s="48"/>
      <c r="J71" s="48"/>
    </row>
    <row r="72" spans="1:11">
      <c r="A72" s="70"/>
      <c r="B72" s="70"/>
      <c r="C72" s="70"/>
      <c r="D72" s="70"/>
      <c r="F72" s="48"/>
      <c r="H72" s="48"/>
      <c r="J72" s="48"/>
    </row>
    <row r="73" spans="1:11">
      <c r="A73" s="70"/>
      <c r="B73" s="70"/>
      <c r="C73" s="70"/>
      <c r="D73" s="70"/>
      <c r="E73" s="95"/>
      <c r="F73" s="96"/>
      <c r="G73" s="95"/>
      <c r="H73" s="96"/>
      <c r="I73" s="95"/>
      <c r="J73" s="96"/>
      <c r="K73" s="95"/>
    </row>
    <row r="74" spans="1:11">
      <c r="A74" s="70"/>
      <c r="B74" s="70"/>
      <c r="C74" s="70"/>
      <c r="D74" s="70"/>
      <c r="E74" s="95"/>
      <c r="F74" s="96"/>
      <c r="G74" s="95"/>
      <c r="H74" s="96"/>
      <c r="I74" s="95"/>
      <c r="J74" s="96"/>
      <c r="K74" s="95"/>
    </row>
    <row r="75" spans="1:11">
      <c r="A75" s="70"/>
      <c r="B75" s="70"/>
      <c r="C75" s="70"/>
      <c r="D75" s="70"/>
      <c r="E75" s="95"/>
      <c r="F75" s="96"/>
      <c r="G75" s="95"/>
      <c r="H75" s="96"/>
      <c r="I75" s="95"/>
      <c r="J75" s="96"/>
      <c r="K75" s="95"/>
    </row>
    <row r="76" spans="1:11">
      <c r="A76" s="70"/>
      <c r="B76" s="70"/>
      <c r="C76" s="70"/>
      <c r="D76" s="70"/>
      <c r="E76" s="95"/>
      <c r="F76" s="96"/>
      <c r="G76" s="95"/>
      <c r="H76" s="96"/>
      <c r="I76" s="95"/>
      <c r="J76" s="96"/>
      <c r="K76" s="95"/>
    </row>
    <row r="77" spans="1:11">
      <c r="A77" s="70"/>
      <c r="B77" s="70"/>
      <c r="C77" s="70"/>
      <c r="D77" s="70"/>
      <c r="E77" s="95"/>
      <c r="F77" s="96"/>
      <c r="G77" s="95"/>
      <c r="H77" s="96"/>
      <c r="I77" s="95"/>
      <c r="J77" s="96"/>
      <c r="K77" s="95"/>
    </row>
    <row r="78" spans="1:11">
      <c r="A78" s="70"/>
      <c r="B78" s="70"/>
      <c r="C78" s="70"/>
      <c r="D78" s="70"/>
      <c r="E78" s="95"/>
      <c r="F78" s="96"/>
      <c r="G78" s="95"/>
      <c r="H78" s="96"/>
      <c r="I78" s="95"/>
      <c r="J78" s="96"/>
      <c r="K78" s="95"/>
    </row>
    <row r="79" spans="1:11">
      <c r="A79" s="70"/>
      <c r="B79" s="70"/>
      <c r="C79" s="70"/>
      <c r="D79" s="70"/>
      <c r="E79" s="95"/>
      <c r="F79" s="96"/>
      <c r="G79" s="95"/>
      <c r="H79" s="96"/>
      <c r="I79" s="95"/>
      <c r="J79" s="96"/>
      <c r="K79" s="95"/>
    </row>
    <row r="80" spans="1:11">
      <c r="A80" s="70"/>
      <c r="B80" s="70"/>
      <c r="C80" s="70"/>
      <c r="D80" s="70"/>
      <c r="E80" s="95"/>
      <c r="F80" s="96"/>
      <c r="G80" s="95"/>
      <c r="H80" s="96"/>
      <c r="I80" s="95"/>
      <c r="J80" s="96"/>
      <c r="K80" s="95"/>
    </row>
    <row r="81" spans="1:11">
      <c r="A81" s="70"/>
      <c r="B81" s="70"/>
      <c r="C81" s="70"/>
      <c r="D81" s="70"/>
      <c r="E81" s="95"/>
      <c r="F81" s="96"/>
      <c r="G81" s="95"/>
      <c r="H81" s="96"/>
      <c r="I81" s="95"/>
      <c r="J81" s="96"/>
      <c r="K81" s="95"/>
    </row>
    <row r="82" spans="1:11">
      <c r="A82" s="70"/>
      <c r="B82" s="70"/>
      <c r="C82" s="70"/>
      <c r="D82" s="70"/>
      <c r="E82" s="95"/>
      <c r="F82" s="96"/>
      <c r="G82" s="95"/>
      <c r="H82" s="96"/>
      <c r="I82" s="95"/>
      <c r="J82" s="96"/>
      <c r="K82" s="95"/>
    </row>
    <row r="83" spans="1:11">
      <c r="A83" s="70"/>
      <c r="B83" s="70"/>
      <c r="C83" s="70"/>
      <c r="D83" s="70"/>
      <c r="E83" s="95"/>
      <c r="F83" s="96"/>
      <c r="G83" s="95"/>
      <c r="H83" s="96"/>
      <c r="I83" s="95"/>
      <c r="J83" s="96"/>
      <c r="K83" s="9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43307086614173201" header="0.39370078740157499" footer="0.31496062992126"/>
  <pageSetup paperSize="9" scale="72" firstPageNumber="4" orientation="portrait" useFirstPageNumber="1" verticalDpi="180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N84"/>
  <sheetViews>
    <sheetView view="pageBreakPreview" topLeftCell="A34" zoomScale="90" zoomScaleSheetLayoutView="90" workbookViewId="0">
      <selection activeCell="C24" sqref="C24"/>
    </sheetView>
  </sheetViews>
  <sheetFormatPr defaultColWidth="9.109375" defaultRowHeight="23.4"/>
  <cols>
    <col min="1" max="1" width="2.88671875" style="1" customWidth="1"/>
    <col min="2" max="2" width="3" style="1" customWidth="1"/>
    <col min="3" max="3" width="49.109375" style="1" customWidth="1"/>
    <col min="4" max="4" width="6.33203125" style="4" customWidth="1"/>
    <col min="5" max="5" width="18.6640625" style="7" customWidth="1"/>
    <col min="6" max="6" width="1.33203125" style="60" customWidth="1"/>
    <col min="7" max="7" width="18.109375" style="7" customWidth="1"/>
    <col min="8" max="8" width="1.109375" style="60" customWidth="1"/>
    <col min="9" max="9" width="19.88671875" style="7" customWidth="1"/>
    <col min="10" max="10" width="1.5546875" style="60" customWidth="1"/>
    <col min="11" max="11" width="17.44140625" style="7" bestFit="1" customWidth="1"/>
    <col min="12" max="12" width="9.33203125" style="1" customWidth="1"/>
    <col min="13" max="13" width="14.88671875" style="1" bestFit="1" customWidth="1"/>
    <col min="14" max="16384" width="9.109375" style="1"/>
  </cols>
  <sheetData>
    <row r="1" spans="1:14" s="26" customFormat="1" ht="28.5" customHeight="1">
      <c r="A1" s="156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4" s="26" customFormat="1">
      <c r="A2" s="157" t="s">
        <v>52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4" s="26" customFormat="1">
      <c r="A3" s="154" t="s">
        <v>191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</row>
    <row r="4" spans="1:14" s="26" customFormat="1">
      <c r="A4" s="140"/>
      <c r="B4" s="140"/>
      <c r="C4" s="140"/>
      <c r="D4" s="140"/>
      <c r="E4" s="78"/>
      <c r="F4" s="79"/>
      <c r="G4" s="78"/>
      <c r="H4" s="79"/>
      <c r="I4" s="80"/>
      <c r="J4" s="79"/>
      <c r="K4" s="80" t="s">
        <v>5</v>
      </c>
    </row>
    <row r="5" spans="1:14" s="26" customFormat="1">
      <c r="A5" s="140"/>
      <c r="B5" s="140"/>
      <c r="C5" s="140"/>
      <c r="D5" s="140"/>
      <c r="E5" s="78"/>
      <c r="F5" s="79"/>
      <c r="G5" s="78"/>
      <c r="H5" s="79"/>
      <c r="I5" s="80"/>
      <c r="J5" s="79"/>
      <c r="K5" s="80" t="s">
        <v>7</v>
      </c>
    </row>
    <row r="6" spans="1:14" s="26" customFormat="1">
      <c r="A6" s="140"/>
      <c r="B6" s="140"/>
      <c r="C6" s="140"/>
      <c r="D6" s="140"/>
      <c r="E6" s="78"/>
      <c r="F6" s="79"/>
      <c r="G6" s="78"/>
      <c r="H6" s="79"/>
      <c r="I6" s="80"/>
      <c r="J6" s="79"/>
      <c r="K6" s="80" t="s">
        <v>180</v>
      </c>
    </row>
    <row r="7" spans="1:14" s="26" customFormat="1">
      <c r="A7" s="76"/>
      <c r="B7" s="76"/>
      <c r="C7" s="76"/>
      <c r="D7" s="76"/>
      <c r="E7" s="155" t="s">
        <v>2</v>
      </c>
      <c r="F7" s="155"/>
      <c r="G7" s="155"/>
      <c r="H7" s="141"/>
      <c r="I7" s="158" t="s">
        <v>3</v>
      </c>
      <c r="J7" s="158"/>
      <c r="K7" s="158"/>
    </row>
    <row r="8" spans="1:14">
      <c r="A8" s="61"/>
      <c r="B8" s="61"/>
      <c r="C8" s="61"/>
      <c r="D8" s="45" t="s">
        <v>4</v>
      </c>
      <c r="E8" s="81" t="s">
        <v>188</v>
      </c>
      <c r="F8" s="82"/>
      <c r="G8" s="81" t="s">
        <v>190</v>
      </c>
      <c r="H8" s="82"/>
      <c r="I8" s="81" t="s">
        <v>188</v>
      </c>
      <c r="J8" s="82"/>
      <c r="K8" s="81" t="s">
        <v>190</v>
      </c>
    </row>
    <row r="9" spans="1:14" ht="6" customHeight="1">
      <c r="C9" s="26"/>
      <c r="E9" s="38"/>
      <c r="F9" s="84"/>
      <c r="G9" s="38"/>
      <c r="H9" s="84"/>
      <c r="I9" s="38"/>
      <c r="J9" s="84"/>
      <c r="K9" s="83"/>
    </row>
    <row r="10" spans="1:14">
      <c r="A10" s="62" t="s">
        <v>53</v>
      </c>
      <c r="C10" s="26"/>
      <c r="E10" s="38"/>
      <c r="F10" s="84"/>
      <c r="G10" s="38"/>
      <c r="H10" s="84"/>
      <c r="I10" s="38"/>
      <c r="J10" s="84"/>
      <c r="K10" s="83"/>
    </row>
    <row r="11" spans="1:14">
      <c r="B11" s="2" t="s">
        <v>54</v>
      </c>
      <c r="E11" s="63">
        <v>1329151</v>
      </c>
      <c r="F11" s="7"/>
      <c r="G11" s="147">
        <v>1193439</v>
      </c>
      <c r="H11" s="7"/>
      <c r="I11" s="63">
        <v>1224646</v>
      </c>
      <c r="J11" s="7"/>
      <c r="K11" s="63">
        <v>1093511</v>
      </c>
      <c r="M11" s="48"/>
      <c r="N11" s="48"/>
    </row>
    <row r="12" spans="1:14">
      <c r="B12" s="2" t="s">
        <v>106</v>
      </c>
      <c r="E12" s="63">
        <v>3993</v>
      </c>
      <c r="F12" s="7"/>
      <c r="G12" s="147">
        <v>3365</v>
      </c>
      <c r="H12" s="7"/>
      <c r="I12" s="63">
        <v>4675</v>
      </c>
      <c r="J12" s="7"/>
      <c r="K12" s="63">
        <v>4546</v>
      </c>
      <c r="L12" s="48"/>
      <c r="M12" s="63"/>
      <c r="N12" s="48"/>
    </row>
    <row r="13" spans="1:14">
      <c r="B13" s="2" t="s">
        <v>175</v>
      </c>
      <c r="D13" s="4">
        <v>9</v>
      </c>
      <c r="E13" s="7">
        <v>98738</v>
      </c>
      <c r="F13" s="7"/>
      <c r="G13" s="63">
        <v>0</v>
      </c>
      <c r="H13" s="7"/>
      <c r="I13" s="7">
        <v>98738</v>
      </c>
      <c r="J13" s="7"/>
      <c r="K13" s="63">
        <v>0</v>
      </c>
      <c r="L13" s="48"/>
      <c r="M13" s="63"/>
      <c r="N13" s="48"/>
    </row>
    <row r="14" spans="1:14">
      <c r="B14" s="1" t="s">
        <v>55</v>
      </c>
      <c r="E14" s="9">
        <f>111994-E13</f>
        <v>13256</v>
      </c>
      <c r="F14" s="7"/>
      <c r="G14" s="9">
        <v>15164</v>
      </c>
      <c r="H14" s="7"/>
      <c r="I14" s="9">
        <f>110772-I13</f>
        <v>12034</v>
      </c>
      <c r="J14" s="7"/>
      <c r="K14" s="9">
        <v>11976</v>
      </c>
      <c r="M14" s="9"/>
      <c r="N14" s="48"/>
    </row>
    <row r="15" spans="1:14" s="62" customFormat="1">
      <c r="B15" s="62" t="s">
        <v>56</v>
      </c>
      <c r="D15" s="64"/>
      <c r="E15" s="85">
        <f>SUM(E11:E14)</f>
        <v>1445138</v>
      </c>
      <c r="F15" s="7"/>
      <c r="G15" s="85">
        <f>SUM(G11:G14)</f>
        <v>1211968</v>
      </c>
      <c r="H15" s="7"/>
      <c r="I15" s="85">
        <f>SUM(I11:I14)</f>
        <v>1340093</v>
      </c>
      <c r="J15" s="7"/>
      <c r="K15" s="85">
        <f>SUM(K11:K14)</f>
        <v>1110033</v>
      </c>
    </row>
    <row r="16" spans="1:14" s="62" customFormat="1">
      <c r="A16" s="62" t="s">
        <v>57</v>
      </c>
      <c r="D16" s="64"/>
      <c r="E16" s="86"/>
      <c r="F16" s="86"/>
      <c r="G16" s="86"/>
      <c r="H16" s="86"/>
      <c r="I16" s="86"/>
      <c r="J16" s="86"/>
      <c r="K16" s="86"/>
    </row>
    <row r="17" spans="1:14">
      <c r="B17" s="2" t="s">
        <v>58</v>
      </c>
      <c r="E17" s="63">
        <v>902711</v>
      </c>
      <c r="F17" s="7"/>
      <c r="G17" s="63">
        <v>825871</v>
      </c>
      <c r="H17" s="7"/>
      <c r="I17" s="63">
        <v>864199</v>
      </c>
      <c r="J17" s="7"/>
      <c r="K17" s="63">
        <v>785124</v>
      </c>
      <c r="M17" s="73"/>
      <c r="N17" s="48"/>
    </row>
    <row r="18" spans="1:14">
      <c r="B18" s="1" t="s">
        <v>59</v>
      </c>
      <c r="E18" s="9">
        <v>144701</v>
      </c>
      <c r="F18" s="9"/>
      <c r="G18" s="9">
        <v>140898</v>
      </c>
      <c r="H18" s="9"/>
      <c r="I18" s="9">
        <v>120198</v>
      </c>
      <c r="J18" s="9"/>
      <c r="K18" s="9">
        <v>113896</v>
      </c>
      <c r="M18" s="65"/>
      <c r="N18" s="48"/>
    </row>
    <row r="19" spans="1:14">
      <c r="B19" s="12" t="s">
        <v>60</v>
      </c>
      <c r="D19" s="5"/>
      <c r="E19" s="87">
        <v>4315</v>
      </c>
      <c r="F19" s="9"/>
      <c r="G19" s="87">
        <v>8452</v>
      </c>
      <c r="H19" s="9"/>
      <c r="I19" s="87">
        <v>1938</v>
      </c>
      <c r="J19" s="9"/>
      <c r="K19" s="87">
        <v>6464</v>
      </c>
      <c r="M19" s="73"/>
      <c r="N19" s="48"/>
    </row>
    <row r="20" spans="1:14" s="62" customFormat="1">
      <c r="A20" s="13"/>
      <c r="B20" s="62" t="s">
        <v>61</v>
      </c>
      <c r="D20" s="66"/>
      <c r="E20" s="85">
        <f>SUM(E17:E19)</f>
        <v>1051727</v>
      </c>
      <c r="F20" s="86"/>
      <c r="G20" s="85">
        <f>SUM(G17:G19)</f>
        <v>975221</v>
      </c>
      <c r="H20" s="86"/>
      <c r="I20" s="85">
        <f>SUM(I17:I19)</f>
        <v>986335</v>
      </c>
      <c r="J20" s="86"/>
      <c r="K20" s="85">
        <f>SUM(K17:K19)</f>
        <v>905484</v>
      </c>
    </row>
    <row r="21" spans="1:14" ht="24.75" customHeight="1">
      <c r="A21" s="62" t="s">
        <v>62</v>
      </c>
      <c r="B21" s="26"/>
      <c r="E21" s="6">
        <f>+E15-E20</f>
        <v>393411</v>
      </c>
      <c r="F21" s="6"/>
      <c r="G21" s="6">
        <f>+G15-G20</f>
        <v>236747</v>
      </c>
      <c r="H21" s="6"/>
      <c r="I21" s="6">
        <f>+I15-I20</f>
        <v>353758</v>
      </c>
      <c r="J21" s="6"/>
      <c r="K21" s="6">
        <f>+K15-K20</f>
        <v>204549</v>
      </c>
    </row>
    <row r="22" spans="1:14" ht="24.75" customHeight="1">
      <c r="A22" s="2" t="s">
        <v>63</v>
      </c>
      <c r="B22" s="26"/>
      <c r="D22" s="5">
        <v>20</v>
      </c>
      <c r="E22" s="9">
        <v>-78729</v>
      </c>
      <c r="F22" s="6"/>
      <c r="G22" s="9">
        <v>-48629</v>
      </c>
      <c r="H22" s="6"/>
      <c r="I22" s="9">
        <v>-70702</v>
      </c>
      <c r="J22" s="6"/>
      <c r="K22" s="9">
        <v>-41510</v>
      </c>
      <c r="L22" s="48"/>
      <c r="M22" s="48"/>
      <c r="N22" s="48"/>
    </row>
    <row r="23" spans="1:14" ht="24.75" customHeight="1">
      <c r="A23" s="14" t="s">
        <v>168</v>
      </c>
      <c r="B23" s="26"/>
      <c r="E23" s="107">
        <f>SUM(E21:E22)</f>
        <v>314682</v>
      </c>
      <c r="F23" s="6"/>
      <c r="G23" s="107">
        <f>SUM(G21:G22)</f>
        <v>188118</v>
      </c>
      <c r="H23" s="6"/>
      <c r="I23" s="107">
        <f>SUM(I21:I22)</f>
        <v>283056</v>
      </c>
      <c r="J23" s="6"/>
      <c r="K23" s="107">
        <f>SUM(K21:K22)</f>
        <v>163039</v>
      </c>
    </row>
    <row r="24" spans="1:14">
      <c r="A24" s="15" t="s">
        <v>169</v>
      </c>
      <c r="B24" s="26"/>
      <c r="D24" s="67"/>
      <c r="E24" s="86">
        <v>0</v>
      </c>
      <c r="F24" s="86"/>
      <c r="G24" s="86">
        <v>0</v>
      </c>
      <c r="H24" s="86"/>
      <c r="I24" s="86">
        <v>0</v>
      </c>
      <c r="J24" s="86"/>
      <c r="K24" s="86">
        <v>0</v>
      </c>
    </row>
    <row r="25" spans="1:14" hidden="1">
      <c r="B25" s="15" t="s">
        <v>64</v>
      </c>
      <c r="D25" s="67"/>
      <c r="E25" s="9"/>
      <c r="F25" s="6"/>
      <c r="G25" s="6"/>
      <c r="H25" s="6"/>
      <c r="I25" s="9"/>
      <c r="J25" s="6"/>
      <c r="K25" s="9"/>
    </row>
    <row r="26" spans="1:14" hidden="1">
      <c r="A26" s="15"/>
      <c r="C26" s="77" t="s">
        <v>158</v>
      </c>
      <c r="D26" s="67"/>
      <c r="E26" s="9"/>
      <c r="F26" s="89"/>
      <c r="G26" s="9"/>
      <c r="H26" s="89"/>
      <c r="I26" s="9"/>
      <c r="J26" s="89"/>
      <c r="K26" s="9"/>
    </row>
    <row r="27" spans="1:14" hidden="1">
      <c r="A27" s="15"/>
      <c r="C27" s="77" t="s">
        <v>159</v>
      </c>
      <c r="D27" s="5">
        <v>27.2</v>
      </c>
      <c r="E27" s="87"/>
      <c r="F27" s="89"/>
      <c r="G27" s="87">
        <v>0</v>
      </c>
      <c r="H27" s="89"/>
      <c r="I27" s="87"/>
      <c r="J27" s="89"/>
      <c r="K27" s="87"/>
      <c r="M27" s="48"/>
    </row>
    <row r="28" spans="1:14" hidden="1">
      <c r="A28" s="15"/>
      <c r="B28" s="16" t="s">
        <v>65</v>
      </c>
      <c r="D28" s="67"/>
      <c r="E28" s="9"/>
      <c r="F28" s="89"/>
      <c r="G28" s="9"/>
      <c r="H28" s="89"/>
      <c r="I28" s="9"/>
      <c r="J28" s="89"/>
      <c r="K28" s="9"/>
      <c r="M28" s="48"/>
    </row>
    <row r="29" spans="1:14" hidden="1">
      <c r="A29" s="15"/>
      <c r="B29" s="16" t="s">
        <v>66</v>
      </c>
      <c r="D29" s="67"/>
      <c r="E29" s="90">
        <f>SUM(E27)</f>
        <v>0</v>
      </c>
      <c r="F29" s="91"/>
      <c r="G29" s="90">
        <f>SUM(G27)</f>
        <v>0</v>
      </c>
      <c r="H29" s="91"/>
      <c r="I29" s="90">
        <f>SUM(I27)</f>
        <v>0</v>
      </c>
      <c r="J29" s="91"/>
      <c r="K29" s="90">
        <f>SUM(K27)</f>
        <v>0</v>
      </c>
      <c r="M29" s="48"/>
    </row>
    <row r="30" spans="1:14" s="62" customFormat="1" hidden="1">
      <c r="A30" s="15" t="s">
        <v>157</v>
      </c>
      <c r="B30" s="16"/>
      <c r="D30" s="68"/>
      <c r="E30" s="86">
        <f>+E29</f>
        <v>0</v>
      </c>
      <c r="F30" s="91"/>
      <c r="G30" s="86">
        <f>+G29</f>
        <v>0</v>
      </c>
      <c r="H30" s="91"/>
      <c r="I30" s="86">
        <f>+I29</f>
        <v>0</v>
      </c>
      <c r="J30" s="91"/>
      <c r="K30" s="86">
        <f>+K29</f>
        <v>0</v>
      </c>
    </row>
    <row r="31" spans="1:14" ht="24" thickBot="1">
      <c r="A31" s="15" t="s">
        <v>167</v>
      </c>
      <c r="E31" s="92">
        <f>+E23+E30</f>
        <v>314682</v>
      </c>
      <c r="F31" s="86"/>
      <c r="G31" s="92">
        <f>+G23+G30</f>
        <v>188118</v>
      </c>
      <c r="H31" s="86"/>
      <c r="I31" s="92">
        <f>+I23+I30</f>
        <v>283056</v>
      </c>
      <c r="J31" s="86"/>
      <c r="K31" s="92">
        <f>+K23+K30</f>
        <v>163039</v>
      </c>
    </row>
    <row r="32" spans="1:14" ht="24" thickTop="1">
      <c r="A32" s="26"/>
      <c r="E32" s="86"/>
      <c r="F32" s="48"/>
      <c r="H32" s="48"/>
      <c r="I32" s="86"/>
      <c r="J32" s="48"/>
      <c r="K32" s="86"/>
    </row>
    <row r="33" spans="1:11">
      <c r="A33" s="17" t="s">
        <v>67</v>
      </c>
      <c r="B33" s="18"/>
      <c r="C33" s="18"/>
      <c r="E33" s="86"/>
      <c r="F33" s="48"/>
      <c r="H33" s="48"/>
      <c r="I33" s="86"/>
      <c r="J33" s="48"/>
      <c r="K33" s="86"/>
    </row>
    <row r="34" spans="1:11">
      <c r="A34" s="19"/>
      <c r="B34" s="18" t="s">
        <v>142</v>
      </c>
      <c r="C34" s="20"/>
      <c r="E34" s="93">
        <f>+E36-E35</f>
        <v>314147</v>
      </c>
      <c r="F34" s="48"/>
      <c r="G34" s="93">
        <f>+G36-G35</f>
        <v>184646</v>
      </c>
      <c r="H34" s="48"/>
      <c r="I34" s="86"/>
      <c r="J34" s="48"/>
      <c r="K34" s="86"/>
    </row>
    <row r="35" spans="1:11">
      <c r="A35" s="19"/>
      <c r="B35" s="18" t="s">
        <v>68</v>
      </c>
      <c r="C35" s="18"/>
      <c r="E35" s="93">
        <v>535</v>
      </c>
      <c r="F35" s="48"/>
      <c r="G35" s="93">
        <v>3472</v>
      </c>
      <c r="H35" s="48"/>
      <c r="I35" s="86"/>
      <c r="J35" s="48"/>
      <c r="K35" s="86"/>
    </row>
    <row r="36" spans="1:11" s="26" customFormat="1" ht="24" thickBot="1">
      <c r="A36" s="16"/>
      <c r="B36" s="21"/>
      <c r="C36" s="21" t="s">
        <v>69</v>
      </c>
      <c r="D36" s="27"/>
      <c r="E36" s="92">
        <f>+E23</f>
        <v>314682</v>
      </c>
      <c r="F36" s="73"/>
      <c r="G36" s="92">
        <f>+G23</f>
        <v>188118</v>
      </c>
      <c r="H36" s="73"/>
      <c r="I36" s="86"/>
      <c r="J36" s="59"/>
      <c r="K36" s="86"/>
    </row>
    <row r="37" spans="1:11" ht="24" thickTop="1">
      <c r="A37" s="17"/>
      <c r="B37" s="22"/>
      <c r="C37" s="22"/>
      <c r="D37" s="22"/>
      <c r="E37" s="86"/>
      <c r="F37" s="48"/>
      <c r="H37" s="48"/>
      <c r="I37" s="86"/>
      <c r="J37" s="48"/>
      <c r="K37" s="86"/>
    </row>
    <row r="38" spans="1:11">
      <c r="A38" s="17" t="s">
        <v>70</v>
      </c>
      <c r="B38" s="18"/>
      <c r="C38" s="18"/>
      <c r="E38" s="86"/>
      <c r="F38" s="48"/>
      <c r="H38" s="48"/>
      <c r="I38" s="86"/>
      <c r="J38" s="48"/>
      <c r="K38" s="86"/>
    </row>
    <row r="39" spans="1:11">
      <c r="A39" s="19"/>
      <c r="B39" s="18" t="s">
        <v>142</v>
      </c>
      <c r="C39" s="20"/>
      <c r="E39" s="93">
        <f>+E41-E40</f>
        <v>314147</v>
      </c>
      <c r="F39" s="48"/>
      <c r="G39" s="93">
        <f>+G41-G40</f>
        <v>184646</v>
      </c>
      <c r="H39" s="48"/>
      <c r="I39" s="86"/>
      <c r="J39" s="48"/>
      <c r="K39" s="86"/>
    </row>
    <row r="40" spans="1:11">
      <c r="A40" s="19"/>
      <c r="B40" s="18" t="s">
        <v>68</v>
      </c>
      <c r="C40" s="18"/>
      <c r="E40" s="93">
        <f>+E35</f>
        <v>535</v>
      </c>
      <c r="F40" s="48"/>
      <c r="G40" s="93">
        <f>+G35</f>
        <v>3472</v>
      </c>
      <c r="H40" s="48"/>
      <c r="I40" s="86"/>
      <c r="J40" s="48"/>
      <c r="K40" s="86"/>
    </row>
    <row r="41" spans="1:11" s="26" customFormat="1" ht="24" thickBot="1">
      <c r="A41" s="16"/>
      <c r="B41" s="21"/>
      <c r="C41" s="21" t="s">
        <v>69</v>
      </c>
      <c r="D41" s="27"/>
      <c r="E41" s="92">
        <f>+E31</f>
        <v>314682</v>
      </c>
      <c r="F41" s="73"/>
      <c r="G41" s="92">
        <f>+G31</f>
        <v>188118</v>
      </c>
      <c r="H41" s="73"/>
      <c r="I41" s="86"/>
      <c r="J41" s="59"/>
      <c r="K41" s="86"/>
    </row>
    <row r="42" spans="1:11" ht="24" thickTop="1">
      <c r="A42" s="16"/>
      <c r="B42" s="22"/>
      <c r="C42" s="22"/>
      <c r="E42" s="86"/>
      <c r="F42" s="73"/>
      <c r="G42" s="94"/>
      <c r="H42" s="73"/>
      <c r="I42" s="86"/>
      <c r="J42" s="48"/>
      <c r="K42" s="86"/>
    </row>
    <row r="43" spans="1:11">
      <c r="A43" s="1" t="s">
        <v>174</v>
      </c>
      <c r="D43" s="5"/>
      <c r="E43" s="23">
        <f>+E34/BS!I68</f>
        <v>1.0471566666666667</v>
      </c>
      <c r="F43" s="7"/>
      <c r="G43" s="23">
        <f>+G34/BS!K68</f>
        <v>0.61548666666666663</v>
      </c>
      <c r="H43" s="7"/>
      <c r="I43" s="23">
        <f>+ROUND(I23/BS!K68,2)</f>
        <v>0.94</v>
      </c>
      <c r="J43" s="23"/>
      <c r="K43" s="23">
        <f>+K23/BS!O68</f>
        <v>0.5434633333333333</v>
      </c>
    </row>
    <row r="44" spans="1:11">
      <c r="F44" s="48"/>
      <c r="H44" s="48"/>
      <c r="J44" s="48"/>
    </row>
    <row r="45" spans="1:11">
      <c r="F45" s="48"/>
      <c r="H45" s="48"/>
      <c r="J45" s="48"/>
    </row>
    <row r="46" spans="1:11">
      <c r="F46" s="48"/>
      <c r="H46" s="48"/>
      <c r="J46" s="48"/>
    </row>
    <row r="47" spans="1:11">
      <c r="F47" s="48"/>
      <c r="H47" s="48"/>
      <c r="J47" s="48"/>
    </row>
    <row r="48" spans="1:11">
      <c r="F48" s="48"/>
      <c r="H48" s="48"/>
      <c r="J48" s="48"/>
    </row>
    <row r="49" spans="1:10">
      <c r="F49" s="48"/>
      <c r="H49" s="48"/>
      <c r="J49" s="48"/>
    </row>
    <row r="50" spans="1:10">
      <c r="F50" s="48"/>
      <c r="H50" s="48"/>
      <c r="J50" s="48"/>
    </row>
    <row r="51" spans="1:10">
      <c r="F51" s="48"/>
      <c r="H51" s="48"/>
      <c r="J51" s="48"/>
    </row>
    <row r="52" spans="1:10" ht="44.25" customHeight="1">
      <c r="D52" s="69"/>
      <c r="F52" s="48"/>
      <c r="H52" s="48"/>
      <c r="J52" s="48"/>
    </row>
    <row r="53" spans="1:10" ht="27" customHeight="1">
      <c r="B53" s="2"/>
      <c r="C53" s="2"/>
      <c r="D53" s="2"/>
      <c r="F53" s="48"/>
      <c r="H53" s="48"/>
      <c r="J53" s="48"/>
    </row>
    <row r="54" spans="1:10" ht="27" customHeight="1">
      <c r="B54" s="2"/>
      <c r="C54" s="2"/>
      <c r="D54" s="2"/>
      <c r="F54" s="48"/>
      <c r="H54" s="48"/>
      <c r="J54" s="48"/>
    </row>
    <row r="55" spans="1:10">
      <c r="A55" s="2"/>
      <c r="B55" s="2"/>
      <c r="C55" s="2"/>
      <c r="D55" s="2"/>
      <c r="F55" s="48"/>
      <c r="H55" s="48"/>
      <c r="J55" s="48"/>
    </row>
    <row r="56" spans="1:10">
      <c r="A56" s="2"/>
      <c r="B56" s="2"/>
      <c r="C56" s="2"/>
      <c r="D56" s="2"/>
      <c r="F56" s="48"/>
      <c r="H56" s="48"/>
      <c r="J56" s="48"/>
    </row>
    <row r="57" spans="1:10">
      <c r="A57" s="2"/>
      <c r="B57" s="2"/>
      <c r="C57" s="2"/>
      <c r="D57" s="2"/>
      <c r="F57" s="48"/>
      <c r="H57" s="48"/>
      <c r="J57" s="48"/>
    </row>
    <row r="58" spans="1:10">
      <c r="A58" s="2"/>
      <c r="B58" s="2"/>
      <c r="C58" s="2"/>
      <c r="D58" s="2"/>
      <c r="F58" s="48"/>
      <c r="H58" s="48"/>
      <c r="J58" s="48"/>
    </row>
    <row r="59" spans="1:10">
      <c r="A59" s="2"/>
      <c r="B59" s="2"/>
      <c r="C59" s="2"/>
      <c r="D59" s="2"/>
      <c r="F59" s="48"/>
      <c r="H59" s="48"/>
      <c r="J59" s="48"/>
    </row>
    <row r="60" spans="1:10">
      <c r="A60" s="2"/>
      <c r="B60" s="2"/>
      <c r="C60" s="2"/>
      <c r="D60" s="2"/>
      <c r="F60" s="48"/>
      <c r="H60" s="48"/>
      <c r="J60" s="48"/>
    </row>
    <row r="61" spans="1:10">
      <c r="A61" s="2"/>
      <c r="B61" s="2"/>
      <c r="C61" s="2"/>
      <c r="D61" s="2"/>
      <c r="F61" s="48"/>
      <c r="H61" s="48"/>
      <c r="J61" s="48"/>
    </row>
    <row r="62" spans="1:10">
      <c r="A62" s="70"/>
      <c r="B62" s="70"/>
      <c r="C62" s="70"/>
      <c r="D62" s="70"/>
      <c r="F62" s="48"/>
      <c r="H62" s="48"/>
      <c r="J62" s="48"/>
    </row>
    <row r="63" spans="1:10">
      <c r="A63" s="70"/>
      <c r="B63" s="70"/>
      <c r="C63" s="70"/>
      <c r="D63" s="70"/>
      <c r="F63" s="48"/>
      <c r="H63" s="48"/>
      <c r="J63" s="48"/>
    </row>
    <row r="64" spans="1:10">
      <c r="A64" s="70"/>
      <c r="B64" s="70"/>
      <c r="C64" s="70"/>
      <c r="D64" s="70"/>
      <c r="F64" s="48"/>
      <c r="H64" s="48"/>
      <c r="J64" s="48"/>
    </row>
    <row r="65" spans="1:11">
      <c r="A65" s="70"/>
      <c r="B65" s="70"/>
      <c r="C65" s="70"/>
      <c r="D65" s="70"/>
      <c r="F65" s="48"/>
      <c r="H65" s="48"/>
      <c r="J65" s="48"/>
    </row>
    <row r="66" spans="1:11">
      <c r="A66" s="70"/>
      <c r="B66" s="70"/>
      <c r="C66" s="70"/>
      <c r="D66" s="70"/>
      <c r="F66" s="48"/>
      <c r="H66" s="48"/>
      <c r="J66" s="48"/>
    </row>
    <row r="67" spans="1:11">
      <c r="A67" s="70"/>
      <c r="B67" s="70"/>
      <c r="C67" s="70"/>
      <c r="D67" s="70"/>
      <c r="F67" s="48"/>
      <c r="H67" s="48"/>
      <c r="J67" s="48"/>
    </row>
    <row r="68" spans="1:11">
      <c r="A68" s="70"/>
      <c r="B68" s="70"/>
      <c r="C68" s="70"/>
      <c r="D68" s="70"/>
      <c r="F68" s="48"/>
      <c r="H68" s="48"/>
      <c r="J68" s="48"/>
    </row>
    <row r="69" spans="1:11">
      <c r="A69" s="70"/>
      <c r="B69" s="70"/>
      <c r="C69" s="70"/>
      <c r="D69" s="70"/>
      <c r="F69" s="48"/>
      <c r="H69" s="48"/>
      <c r="J69" s="48"/>
    </row>
    <row r="70" spans="1:11">
      <c r="A70" s="70"/>
      <c r="B70" s="70"/>
      <c r="C70" s="70"/>
      <c r="D70" s="70"/>
      <c r="F70" s="48"/>
      <c r="H70" s="48"/>
      <c r="J70" s="48"/>
    </row>
    <row r="71" spans="1:11">
      <c r="A71" s="70"/>
      <c r="B71" s="70"/>
      <c r="C71" s="70"/>
      <c r="D71" s="70"/>
      <c r="F71" s="48"/>
      <c r="H71" s="48"/>
      <c r="J71" s="48"/>
    </row>
    <row r="72" spans="1:11">
      <c r="A72" s="70"/>
      <c r="B72" s="70"/>
      <c r="C72" s="70"/>
      <c r="D72" s="70"/>
      <c r="F72" s="48"/>
      <c r="H72" s="48"/>
      <c r="J72" s="48"/>
    </row>
    <row r="73" spans="1:11">
      <c r="A73" s="70"/>
      <c r="B73" s="70"/>
      <c r="C73" s="70"/>
      <c r="D73" s="70"/>
      <c r="F73" s="48"/>
      <c r="H73" s="48"/>
      <c r="J73" s="48"/>
    </row>
    <row r="74" spans="1:11">
      <c r="A74" s="70"/>
      <c r="B74" s="70"/>
      <c r="C74" s="70"/>
      <c r="D74" s="70"/>
      <c r="E74" s="95"/>
      <c r="F74" s="96"/>
      <c r="G74" s="95"/>
      <c r="H74" s="96"/>
      <c r="I74" s="95"/>
      <c r="J74" s="96"/>
      <c r="K74" s="95"/>
    </row>
    <row r="75" spans="1:11">
      <c r="A75" s="70"/>
      <c r="B75" s="70"/>
      <c r="C75" s="70"/>
      <c r="D75" s="70"/>
      <c r="E75" s="95"/>
      <c r="F75" s="96"/>
      <c r="G75" s="95"/>
      <c r="H75" s="96"/>
      <c r="I75" s="95"/>
      <c r="J75" s="96"/>
      <c r="K75" s="95"/>
    </row>
    <row r="76" spans="1:11">
      <c r="A76" s="70"/>
      <c r="B76" s="70"/>
      <c r="C76" s="70"/>
      <c r="D76" s="70"/>
      <c r="E76" s="95"/>
      <c r="F76" s="96"/>
      <c r="G76" s="95"/>
      <c r="H76" s="96"/>
      <c r="I76" s="95"/>
      <c r="J76" s="96"/>
      <c r="K76" s="95"/>
    </row>
    <row r="77" spans="1:11">
      <c r="A77" s="70"/>
      <c r="B77" s="70"/>
      <c r="C77" s="70"/>
      <c r="D77" s="70"/>
      <c r="E77" s="95"/>
      <c r="F77" s="96"/>
      <c r="G77" s="95"/>
      <c r="H77" s="96"/>
      <c r="I77" s="95"/>
      <c r="J77" s="96"/>
      <c r="K77" s="95"/>
    </row>
    <row r="78" spans="1:11">
      <c r="A78" s="70"/>
      <c r="B78" s="70"/>
      <c r="C78" s="70"/>
      <c r="D78" s="70"/>
      <c r="E78" s="95"/>
      <c r="F78" s="96"/>
      <c r="G78" s="95"/>
      <c r="H78" s="96"/>
      <c r="I78" s="95"/>
      <c r="J78" s="96"/>
      <c r="K78" s="95"/>
    </row>
    <row r="79" spans="1:11">
      <c r="A79" s="70"/>
      <c r="B79" s="70"/>
      <c r="C79" s="70"/>
      <c r="D79" s="70"/>
      <c r="E79" s="95"/>
      <c r="F79" s="96"/>
      <c r="G79" s="95"/>
      <c r="H79" s="96"/>
      <c r="I79" s="95"/>
      <c r="J79" s="96"/>
      <c r="K79" s="95"/>
    </row>
    <row r="80" spans="1:11">
      <c r="A80" s="70"/>
      <c r="B80" s="70"/>
      <c r="C80" s="70"/>
      <c r="D80" s="70"/>
      <c r="E80" s="95"/>
      <c r="F80" s="96"/>
      <c r="G80" s="95"/>
      <c r="H80" s="96"/>
      <c r="I80" s="95"/>
      <c r="J80" s="96"/>
      <c r="K80" s="95"/>
    </row>
    <row r="81" spans="1:11">
      <c r="A81" s="70"/>
      <c r="B81" s="70"/>
      <c r="C81" s="70"/>
      <c r="D81" s="70"/>
      <c r="E81" s="95"/>
      <c r="F81" s="96"/>
      <c r="G81" s="95"/>
      <c r="H81" s="96"/>
      <c r="I81" s="95"/>
      <c r="J81" s="96"/>
      <c r="K81" s="95"/>
    </row>
    <row r="82" spans="1:11">
      <c r="A82" s="70"/>
      <c r="B82" s="70"/>
      <c r="C82" s="70"/>
      <c r="D82" s="70"/>
      <c r="E82" s="95"/>
      <c r="F82" s="96"/>
      <c r="G82" s="95"/>
      <c r="H82" s="96"/>
      <c r="I82" s="95"/>
      <c r="J82" s="96"/>
      <c r="K82" s="95"/>
    </row>
    <row r="83" spans="1:11">
      <c r="A83" s="70"/>
      <c r="B83" s="70"/>
      <c r="C83" s="70"/>
      <c r="D83" s="70"/>
      <c r="E83" s="95"/>
      <c r="F83" s="96"/>
      <c r="G83" s="95"/>
      <c r="H83" s="96"/>
      <c r="I83" s="95"/>
      <c r="J83" s="96"/>
      <c r="K83" s="95"/>
    </row>
    <row r="84" spans="1:11">
      <c r="A84" s="70"/>
      <c r="B84" s="70"/>
      <c r="C84" s="70"/>
      <c r="D84" s="70"/>
      <c r="E84" s="95"/>
      <c r="F84" s="96"/>
      <c r="G84" s="95"/>
      <c r="H84" s="96"/>
      <c r="I84" s="95"/>
      <c r="J84" s="96"/>
      <c r="K84" s="9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43307086614173201" header="0.39370078740157499" footer="0.31496062992126"/>
  <pageSetup paperSize="9" scale="72" firstPageNumber="5" orientation="portrait" useFirstPageNumber="1" verticalDpi="180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Z75"/>
  <sheetViews>
    <sheetView view="pageBreakPreview" topLeftCell="A16" zoomScale="90" zoomScaleNormal="90" zoomScaleSheetLayoutView="90" workbookViewId="0">
      <selection activeCell="T16" sqref="T1:T65536"/>
    </sheetView>
  </sheetViews>
  <sheetFormatPr defaultColWidth="9.109375" defaultRowHeight="23.4"/>
  <cols>
    <col min="1" max="1" width="3.109375" style="11" customWidth="1"/>
    <col min="2" max="2" width="3.6640625" style="11" customWidth="1"/>
    <col min="3" max="3" width="34.88671875" style="11" customWidth="1"/>
    <col min="4" max="4" width="9.109375" style="11" customWidth="1"/>
    <col min="5" max="5" width="15.109375" style="7" bestFit="1" customWidth="1"/>
    <col min="6" max="6" width="1.109375" style="7" customWidth="1"/>
    <col min="7" max="7" width="16.5546875" style="7" bestFit="1" customWidth="1"/>
    <col min="8" max="8" width="1.109375" style="7" customWidth="1"/>
    <col min="9" max="9" width="19.44140625" style="7" bestFit="1" customWidth="1"/>
    <col min="10" max="10" width="1.44140625" style="7" customWidth="1"/>
    <col min="11" max="11" width="15.6640625" style="7" bestFit="1" customWidth="1"/>
    <col min="12" max="12" width="1.33203125" style="7" customWidth="1"/>
    <col min="13" max="13" width="22.5546875" style="7" customWidth="1"/>
    <col min="14" max="14" width="1.33203125" style="7" customWidth="1"/>
    <col min="15" max="15" width="17.88671875" style="7" bestFit="1" customWidth="1"/>
    <col min="16" max="16" width="1.33203125" style="7" customWidth="1"/>
    <col min="17" max="17" width="17.33203125" style="7" bestFit="1" customWidth="1"/>
    <col min="18" max="18" width="1.33203125" style="7" customWidth="1"/>
    <col min="19" max="19" width="16.5546875" style="7" bestFit="1" customWidth="1"/>
    <col min="20" max="20" width="16.33203125" style="11" bestFit="1" customWidth="1"/>
    <col min="21" max="25" width="9.109375" style="11"/>
    <col min="26" max="26" width="9.109375" style="31"/>
    <col min="27" max="16384" width="9.109375" style="11"/>
  </cols>
  <sheetData>
    <row r="1" spans="1:26" s="28" customFormat="1">
      <c r="A1" s="161" t="s">
        <v>0</v>
      </c>
      <c r="B1" s="161"/>
      <c r="C1" s="161"/>
      <c r="D1" s="161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Z1" s="29"/>
    </row>
    <row r="2" spans="1:26" s="28" customFormat="1">
      <c r="A2" s="162" t="s">
        <v>71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Z2" s="29"/>
    </row>
    <row r="3" spans="1:26" s="28" customFormat="1">
      <c r="A3" s="161" t="str">
        <f>+'PL 9m'!A3:K3</f>
        <v>สำหรับงวดเก้าเดือน สิ้นสุดวันที่ 30 กันยายน 2562</v>
      </c>
      <c r="B3" s="161"/>
      <c r="C3" s="161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Z3" s="29"/>
    </row>
    <row r="4" spans="1:26" s="28" customFormat="1">
      <c r="A4" s="163" t="s">
        <v>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Z4" s="29"/>
    </row>
    <row r="5" spans="1:26" s="28" customFormat="1">
      <c r="A5" s="47"/>
      <c r="B5" s="47"/>
      <c r="C5" s="47"/>
      <c r="D5" s="47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108" t="s">
        <v>5</v>
      </c>
      <c r="Z5" s="29"/>
    </row>
    <row r="6" spans="1:26" s="28" customFormat="1">
      <c r="A6" s="47"/>
      <c r="B6" s="47"/>
      <c r="C6" s="47"/>
      <c r="D6" s="47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108" t="s">
        <v>7</v>
      </c>
      <c r="Z6" s="29"/>
    </row>
    <row r="7" spans="1:26" s="28" customFormat="1">
      <c r="A7" s="47"/>
      <c r="B7" s="47"/>
      <c r="C7" s="47"/>
      <c r="D7" s="47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108" t="s">
        <v>180</v>
      </c>
      <c r="Z7" s="29"/>
    </row>
    <row r="8" spans="1:26">
      <c r="A8" s="30"/>
      <c r="B8" s="30"/>
      <c r="C8" s="30"/>
      <c r="D8" s="30"/>
      <c r="E8" s="109" t="s">
        <v>72</v>
      </c>
      <c r="F8" s="110"/>
      <c r="G8" s="109" t="s">
        <v>73</v>
      </c>
      <c r="H8" s="110"/>
      <c r="I8" s="159" t="s">
        <v>43</v>
      </c>
      <c r="J8" s="159"/>
      <c r="K8" s="159"/>
      <c r="L8" s="110"/>
      <c r="M8" s="110" t="s">
        <v>74</v>
      </c>
      <c r="N8" s="110"/>
      <c r="O8" s="109" t="s">
        <v>50</v>
      </c>
      <c r="P8" s="110"/>
      <c r="Q8" s="109" t="s">
        <v>75</v>
      </c>
      <c r="R8" s="110"/>
      <c r="S8" s="159" t="s">
        <v>69</v>
      </c>
    </row>
    <row r="9" spans="1:26">
      <c r="A9" s="31"/>
      <c r="B9" s="31"/>
      <c r="C9" s="31"/>
      <c r="D9" s="31"/>
      <c r="E9" s="38" t="s">
        <v>76</v>
      </c>
      <c r="F9" s="38"/>
      <c r="G9" s="38" t="s">
        <v>77</v>
      </c>
      <c r="H9" s="38"/>
      <c r="I9" s="164"/>
      <c r="J9" s="164"/>
      <c r="K9" s="164"/>
      <c r="L9" s="38"/>
      <c r="M9" s="38" t="s">
        <v>37</v>
      </c>
      <c r="N9" s="38"/>
      <c r="O9" s="38" t="s">
        <v>78</v>
      </c>
      <c r="P9" s="38"/>
      <c r="Q9" s="38" t="s">
        <v>79</v>
      </c>
      <c r="R9" s="38"/>
      <c r="S9" s="160"/>
    </row>
    <row r="10" spans="1:26" ht="23.25" customHeight="1">
      <c r="A10" s="31"/>
      <c r="B10" s="31"/>
      <c r="C10" s="31"/>
      <c r="D10" s="31"/>
      <c r="E10" s="38"/>
      <c r="F10" s="38"/>
      <c r="G10" s="38"/>
      <c r="H10" s="38"/>
      <c r="I10" s="110" t="s">
        <v>80</v>
      </c>
      <c r="J10" s="110"/>
      <c r="K10" s="110" t="s">
        <v>81</v>
      </c>
      <c r="L10" s="38"/>
      <c r="M10" s="110" t="s">
        <v>82</v>
      </c>
      <c r="N10" s="38"/>
      <c r="O10" s="38"/>
      <c r="P10" s="38"/>
      <c r="Q10" s="38"/>
      <c r="R10" s="38"/>
      <c r="S10" s="38"/>
    </row>
    <row r="11" spans="1:26">
      <c r="A11" s="33"/>
      <c r="B11" s="33"/>
      <c r="C11" s="33"/>
      <c r="D11" s="34" t="s">
        <v>4</v>
      </c>
      <c r="E11" s="97"/>
      <c r="F11" s="97"/>
      <c r="G11" s="97"/>
      <c r="H11" s="97"/>
      <c r="I11" s="97" t="s">
        <v>83</v>
      </c>
      <c r="J11" s="97"/>
      <c r="K11" s="97"/>
      <c r="L11" s="97"/>
      <c r="M11" s="97" t="s">
        <v>84</v>
      </c>
      <c r="N11" s="97"/>
      <c r="O11" s="97"/>
      <c r="P11" s="97"/>
      <c r="Q11" s="97"/>
      <c r="R11" s="97"/>
      <c r="S11" s="97"/>
    </row>
    <row r="12" spans="1:26" ht="12.75" customHeight="1">
      <c r="A12" s="31"/>
      <c r="B12" s="31"/>
      <c r="C12" s="31"/>
      <c r="D12" s="32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</row>
    <row r="13" spans="1:26">
      <c r="A13" s="37" t="s">
        <v>166</v>
      </c>
      <c r="B13" s="31"/>
      <c r="C13" s="31"/>
      <c r="D13" s="31"/>
      <c r="E13" s="38">
        <v>300000</v>
      </c>
      <c r="F13" s="39"/>
      <c r="G13" s="38">
        <v>1092894</v>
      </c>
      <c r="H13" s="39"/>
      <c r="I13" s="38">
        <v>30000</v>
      </c>
      <c r="J13" s="38"/>
      <c r="K13" s="38">
        <v>236505</v>
      </c>
      <c r="L13" s="38"/>
      <c r="M13" s="38">
        <v>-353683</v>
      </c>
      <c r="N13" s="38"/>
      <c r="O13" s="38">
        <f>SUM(E13:M13)</f>
        <v>1305716</v>
      </c>
      <c r="P13" s="38"/>
      <c r="Q13" s="38">
        <v>3334</v>
      </c>
      <c r="R13" s="38"/>
      <c r="S13" s="38">
        <f>SUM(O13:Q13)</f>
        <v>1309050</v>
      </c>
      <c r="Z13" s="36"/>
    </row>
    <row r="14" spans="1:26">
      <c r="A14" s="37" t="s">
        <v>167</v>
      </c>
      <c r="B14" s="37"/>
      <c r="C14" s="37"/>
      <c r="D14" s="31"/>
      <c r="E14" s="38"/>
      <c r="F14" s="39"/>
      <c r="G14" s="39"/>
      <c r="H14" s="39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Z14" s="36"/>
    </row>
    <row r="15" spans="1:26">
      <c r="A15" s="31"/>
      <c r="B15" s="31" t="s">
        <v>168</v>
      </c>
      <c r="C15" s="31"/>
      <c r="D15" s="31"/>
      <c r="E15" s="39">
        <v>0</v>
      </c>
      <c r="F15" s="39"/>
      <c r="G15" s="39">
        <v>0</v>
      </c>
      <c r="H15" s="39"/>
      <c r="I15" s="39">
        <v>0</v>
      </c>
      <c r="J15" s="39"/>
      <c r="K15" s="39">
        <f>+'PL 9m'!E34</f>
        <v>314147</v>
      </c>
      <c r="L15" s="39"/>
      <c r="M15" s="39">
        <v>0</v>
      </c>
      <c r="N15" s="39"/>
      <c r="O15" s="39">
        <f>SUM(E15:M15)</f>
        <v>314147</v>
      </c>
      <c r="P15" s="39"/>
      <c r="Q15" s="39">
        <f>+'PL 9m'!E35</f>
        <v>535</v>
      </c>
      <c r="R15" s="39"/>
      <c r="S15" s="39">
        <f>+O15+Q15</f>
        <v>314682</v>
      </c>
      <c r="T15" s="7"/>
      <c r="Z15" s="36"/>
    </row>
    <row r="16" spans="1:26">
      <c r="A16" s="31"/>
      <c r="B16" s="31" t="s">
        <v>169</v>
      </c>
      <c r="C16" s="31"/>
      <c r="D16" s="31"/>
      <c r="E16" s="39">
        <v>0</v>
      </c>
      <c r="F16" s="39"/>
      <c r="G16" s="39">
        <v>0</v>
      </c>
      <c r="H16" s="39"/>
      <c r="I16" s="39">
        <v>0</v>
      </c>
      <c r="J16" s="39"/>
      <c r="K16" s="39">
        <f>+'PL 9m'!G27-Q16</f>
        <v>0</v>
      </c>
      <c r="L16" s="39"/>
      <c r="M16" s="39">
        <v>0</v>
      </c>
      <c r="N16" s="39"/>
      <c r="O16" s="39">
        <f>SUM(E16:M16)</f>
        <v>0</v>
      </c>
      <c r="P16" s="39"/>
      <c r="Q16" s="39">
        <v>0</v>
      </c>
      <c r="R16" s="39"/>
      <c r="S16" s="39">
        <f>+O16+Q16</f>
        <v>0</v>
      </c>
      <c r="Z16" s="36"/>
    </row>
    <row r="17" spans="1:26">
      <c r="A17" s="31"/>
      <c r="B17" s="29" t="s">
        <v>170</v>
      </c>
      <c r="C17" s="29"/>
      <c r="D17" s="31"/>
      <c r="E17" s="111">
        <f>SUM(E15:E16)</f>
        <v>0</v>
      </c>
      <c r="F17" s="39"/>
      <c r="G17" s="111">
        <f>SUM(G15:G16)</f>
        <v>0</v>
      </c>
      <c r="H17" s="39"/>
      <c r="I17" s="111">
        <f>SUM(I16)</f>
        <v>0</v>
      </c>
      <c r="J17" s="38"/>
      <c r="K17" s="111">
        <f>SUM(K15:K16)</f>
        <v>314147</v>
      </c>
      <c r="L17" s="38"/>
      <c r="M17" s="111">
        <f>SUM(M15:M16)</f>
        <v>0</v>
      </c>
      <c r="N17" s="38"/>
      <c r="O17" s="111">
        <f>SUM(O15:O16)</f>
        <v>314147</v>
      </c>
      <c r="P17" s="38"/>
      <c r="Q17" s="111">
        <f>SUM(Q15:Q16)</f>
        <v>535</v>
      </c>
      <c r="R17" s="38"/>
      <c r="S17" s="111">
        <f>SUM(S15:S16)</f>
        <v>314682</v>
      </c>
      <c r="Z17" s="36"/>
    </row>
    <row r="18" spans="1:26">
      <c r="A18" s="37" t="s">
        <v>85</v>
      </c>
      <c r="B18" s="29"/>
      <c r="C18" s="29"/>
      <c r="D18" s="31"/>
      <c r="E18" s="38"/>
      <c r="F18" s="39"/>
      <c r="G18" s="39"/>
      <c r="H18" s="39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Z18" s="36"/>
    </row>
    <row r="19" spans="1:26">
      <c r="A19" s="31"/>
      <c r="B19" s="37" t="s">
        <v>86</v>
      </c>
      <c r="C19" s="37"/>
      <c r="D19" s="35"/>
      <c r="E19" s="38"/>
      <c r="F19" s="39"/>
      <c r="G19" s="39"/>
      <c r="H19" s="39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Z19" s="36"/>
    </row>
    <row r="20" spans="1:26" hidden="1">
      <c r="A20" s="31"/>
      <c r="B20" s="37"/>
      <c r="C20" s="40" t="s">
        <v>87</v>
      </c>
      <c r="D20" s="35"/>
      <c r="E20" s="39">
        <v>0</v>
      </c>
      <c r="F20" s="39"/>
      <c r="G20" s="39"/>
      <c r="H20" s="39"/>
      <c r="I20" s="39">
        <v>0</v>
      </c>
      <c r="J20" s="39"/>
      <c r="K20" s="39">
        <v>0</v>
      </c>
      <c r="L20" s="39"/>
      <c r="M20" s="39"/>
      <c r="N20" s="39"/>
      <c r="O20" s="39">
        <f>SUM(E20:L20)</f>
        <v>0</v>
      </c>
      <c r="P20" s="39"/>
      <c r="Q20" s="39">
        <v>0</v>
      </c>
      <c r="R20" s="39"/>
      <c r="S20" s="39">
        <f>+O20+Q20</f>
        <v>0</v>
      </c>
      <c r="Z20" s="36"/>
    </row>
    <row r="21" spans="1:26" hidden="1">
      <c r="A21" s="31"/>
      <c r="B21" s="29"/>
      <c r="C21" s="41" t="s">
        <v>88</v>
      </c>
      <c r="D21" s="35">
        <v>25</v>
      </c>
      <c r="E21" s="39">
        <v>0</v>
      </c>
      <c r="F21" s="39"/>
      <c r="G21" s="39">
        <v>0</v>
      </c>
      <c r="H21" s="39"/>
      <c r="I21" s="39"/>
      <c r="J21" s="39"/>
      <c r="K21" s="39">
        <f>-I21</f>
        <v>0</v>
      </c>
      <c r="L21" s="39"/>
      <c r="M21" s="39">
        <v>0</v>
      </c>
      <c r="N21" s="39"/>
      <c r="O21" s="39">
        <f>SUM(E21:M21)</f>
        <v>0</v>
      </c>
      <c r="P21" s="39"/>
      <c r="Q21" s="39">
        <v>0</v>
      </c>
      <c r="R21" s="39"/>
      <c r="S21" s="39">
        <f>+O21+Q21</f>
        <v>0</v>
      </c>
      <c r="Z21" s="36"/>
    </row>
    <row r="22" spans="1:26">
      <c r="A22" s="31"/>
      <c r="B22" s="29"/>
      <c r="C22" s="41" t="s">
        <v>89</v>
      </c>
      <c r="D22" s="35">
        <v>19</v>
      </c>
      <c r="E22" s="39">
        <v>0</v>
      </c>
      <c r="F22" s="39"/>
      <c r="G22" s="39">
        <v>0</v>
      </c>
      <c r="H22" s="39"/>
      <c r="I22" s="39">
        <v>0</v>
      </c>
      <c r="J22" s="39"/>
      <c r="K22" s="39">
        <v>-300000</v>
      </c>
      <c r="L22" s="39"/>
      <c r="M22" s="39">
        <v>0</v>
      </c>
      <c r="N22" s="39"/>
      <c r="O22" s="39">
        <f>SUM(E22:M22)</f>
        <v>-300000</v>
      </c>
      <c r="P22" s="39"/>
      <c r="Q22" s="39">
        <v>0</v>
      </c>
      <c r="R22" s="39"/>
      <c r="S22" s="39">
        <f>+O22+Q22</f>
        <v>-300000</v>
      </c>
      <c r="Z22" s="36"/>
    </row>
    <row r="23" spans="1:26">
      <c r="A23" s="31"/>
      <c r="B23" s="29"/>
      <c r="C23" s="42" t="s">
        <v>90</v>
      </c>
      <c r="D23" s="31"/>
      <c r="E23" s="111">
        <f>SUM(E20:E22)</f>
        <v>0</v>
      </c>
      <c r="F23" s="39"/>
      <c r="G23" s="111">
        <f>SUM(G20:G22)</f>
        <v>0</v>
      </c>
      <c r="H23" s="39"/>
      <c r="I23" s="111">
        <f>SUM(I20:I22)</f>
        <v>0</v>
      </c>
      <c r="J23" s="38"/>
      <c r="K23" s="111">
        <f>SUM(K20:K22)</f>
        <v>-300000</v>
      </c>
      <c r="L23" s="38"/>
      <c r="M23" s="111">
        <f>SUM(M20:M22)</f>
        <v>0</v>
      </c>
      <c r="N23" s="38"/>
      <c r="O23" s="111">
        <f>SUM(O20:O22)</f>
        <v>-300000</v>
      </c>
      <c r="P23" s="38"/>
      <c r="Q23" s="111">
        <f>SUM(Q20:Q22)</f>
        <v>0</v>
      </c>
      <c r="R23" s="38"/>
      <c r="S23" s="111">
        <f>SUM(S20:S22)</f>
        <v>-300000</v>
      </c>
      <c r="Z23" s="36"/>
    </row>
    <row r="24" spans="1:26" hidden="1">
      <c r="A24" s="37" t="s">
        <v>91</v>
      </c>
      <c r="C24" s="37"/>
      <c r="D24" s="46"/>
      <c r="E24" s="38"/>
      <c r="F24" s="39"/>
      <c r="G24" s="38"/>
      <c r="H24" s="39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Z24" s="36"/>
    </row>
    <row r="25" spans="1:26" hidden="1">
      <c r="B25" s="37" t="s">
        <v>92</v>
      </c>
      <c r="D25" s="46"/>
      <c r="E25" s="38"/>
      <c r="F25" s="39"/>
      <c r="G25" s="38"/>
      <c r="H25" s="39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Z25" s="36"/>
    </row>
    <row r="26" spans="1:26" hidden="1">
      <c r="A26" s="31"/>
      <c r="B26" s="37"/>
      <c r="C26" s="31" t="s">
        <v>154</v>
      </c>
      <c r="D26" s="31"/>
      <c r="E26" s="38"/>
      <c r="F26" s="39"/>
      <c r="G26" s="38"/>
      <c r="H26" s="39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Z26" s="36"/>
    </row>
    <row r="27" spans="1:26" hidden="1">
      <c r="A27" s="31"/>
      <c r="B27" s="37"/>
      <c r="C27" s="31" t="s">
        <v>94</v>
      </c>
      <c r="D27" s="43"/>
      <c r="E27" s="112">
        <v>0</v>
      </c>
      <c r="F27" s="39"/>
      <c r="G27" s="112">
        <v>0</v>
      </c>
      <c r="H27" s="39"/>
      <c r="I27" s="112">
        <v>0</v>
      </c>
      <c r="J27" s="39"/>
      <c r="K27" s="112">
        <v>0</v>
      </c>
      <c r="L27" s="39"/>
      <c r="M27" s="112">
        <v>0</v>
      </c>
      <c r="N27" s="39"/>
      <c r="O27" s="112">
        <f>SUM(E27:M27)</f>
        <v>0</v>
      </c>
      <c r="P27" s="39"/>
      <c r="Q27" s="112"/>
      <c r="R27" s="39"/>
      <c r="S27" s="112">
        <f>+O27+Q27</f>
        <v>0</v>
      </c>
      <c r="Z27" s="36"/>
    </row>
    <row r="28" spans="1:26" hidden="1">
      <c r="A28" s="31"/>
      <c r="B28" s="37" t="s">
        <v>95</v>
      </c>
      <c r="C28" s="37"/>
      <c r="D28" s="46"/>
      <c r="E28" s="38"/>
      <c r="F28" s="39"/>
      <c r="G28" s="38"/>
      <c r="H28" s="39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Z28" s="36"/>
    </row>
    <row r="29" spans="1:26" hidden="1">
      <c r="A29" s="31"/>
      <c r="B29" s="37"/>
      <c r="C29" s="37" t="s">
        <v>96</v>
      </c>
      <c r="D29" s="46"/>
      <c r="E29" s="38">
        <f>SUM(E27)</f>
        <v>0</v>
      </c>
      <c r="F29" s="39"/>
      <c r="G29" s="38">
        <f>SUM(G27)</f>
        <v>0</v>
      </c>
      <c r="H29" s="39"/>
      <c r="I29" s="38">
        <f>SUM(I27)</f>
        <v>0</v>
      </c>
      <c r="J29" s="38"/>
      <c r="K29" s="38">
        <f>SUM(K27)</f>
        <v>0</v>
      </c>
      <c r="L29" s="38"/>
      <c r="M29" s="38">
        <f>SUM(M27)</f>
        <v>0</v>
      </c>
      <c r="N29" s="38"/>
      <c r="O29" s="38">
        <f>SUM(O27)</f>
        <v>0</v>
      </c>
      <c r="P29" s="38"/>
      <c r="Q29" s="38">
        <f>SUM(Q27)</f>
        <v>0</v>
      </c>
      <c r="R29" s="38"/>
      <c r="S29" s="38">
        <f>SUM(S27)</f>
        <v>0</v>
      </c>
      <c r="Z29" s="36"/>
    </row>
    <row r="30" spans="1:26">
      <c r="A30" s="31"/>
      <c r="B30" s="37" t="s">
        <v>97</v>
      </c>
      <c r="C30" s="42"/>
      <c r="D30" s="31"/>
      <c r="E30" s="111">
        <f>SUM(E23,E29)</f>
        <v>0</v>
      </c>
      <c r="F30" s="39"/>
      <c r="G30" s="111">
        <f>SUM(G23,G29)</f>
        <v>0</v>
      </c>
      <c r="H30" s="39"/>
      <c r="I30" s="111">
        <f>SUM(I23,I29)</f>
        <v>0</v>
      </c>
      <c r="J30" s="38"/>
      <c r="K30" s="111">
        <f>SUM(K23,K29)</f>
        <v>-300000</v>
      </c>
      <c r="L30" s="38"/>
      <c r="M30" s="111">
        <f>SUM(M23,M29)</f>
        <v>0</v>
      </c>
      <c r="N30" s="38"/>
      <c r="O30" s="111">
        <f>SUM(O23,O29)</f>
        <v>-300000</v>
      </c>
      <c r="P30" s="38"/>
      <c r="Q30" s="111">
        <f>SUM(Q23,Q29)</f>
        <v>0</v>
      </c>
      <c r="R30" s="38"/>
      <c r="S30" s="111">
        <f>SUM(S23,S29)</f>
        <v>-300000</v>
      </c>
      <c r="Z30" s="36"/>
    </row>
    <row r="31" spans="1:26" ht="24" thickBot="1">
      <c r="A31" s="37" t="s">
        <v>192</v>
      </c>
      <c r="B31" s="37"/>
      <c r="C31" s="37"/>
      <c r="D31" s="46"/>
      <c r="E31" s="113">
        <f>+E13+E17+E30</f>
        <v>300000</v>
      </c>
      <c r="F31" s="39"/>
      <c r="G31" s="113">
        <f>+G13+G17+G30</f>
        <v>1092894</v>
      </c>
      <c r="H31" s="39"/>
      <c r="I31" s="113">
        <f>+I13+I17+I30</f>
        <v>30000</v>
      </c>
      <c r="J31" s="38"/>
      <c r="K31" s="113">
        <f>+K13+K17+K30</f>
        <v>250652</v>
      </c>
      <c r="L31" s="38"/>
      <c r="M31" s="113">
        <f>+M13+M17+M30</f>
        <v>-353683</v>
      </c>
      <c r="N31" s="38"/>
      <c r="O31" s="113">
        <f>+O13+O17+O30</f>
        <v>1319863</v>
      </c>
      <c r="P31" s="38"/>
      <c r="Q31" s="113">
        <f>+Q13+Q17+Q30</f>
        <v>3869</v>
      </c>
      <c r="R31" s="38"/>
      <c r="S31" s="113">
        <f>+S13+S17+S30</f>
        <v>1323732</v>
      </c>
      <c r="T31" s="3"/>
      <c r="U31" s="44"/>
      <c r="Z31" s="36"/>
    </row>
    <row r="32" spans="1:26" ht="24" thickTop="1">
      <c r="A32" s="29"/>
      <c r="B32" s="37"/>
      <c r="C32" s="37"/>
      <c r="D32" s="46"/>
      <c r="E32" s="38"/>
      <c r="F32" s="39"/>
      <c r="G32" s="38"/>
      <c r="H32" s="39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"/>
      <c r="U32" s="44"/>
      <c r="Z32" s="36"/>
    </row>
    <row r="33" spans="1:26">
      <c r="A33" s="37" t="s">
        <v>161</v>
      </c>
      <c r="B33" s="37"/>
      <c r="C33" s="37"/>
      <c r="D33" s="46"/>
      <c r="E33" s="38">
        <v>300000</v>
      </c>
      <c r="F33" s="39"/>
      <c r="G33" s="38">
        <v>1092894</v>
      </c>
      <c r="H33" s="39"/>
      <c r="I33" s="38">
        <v>30000</v>
      </c>
      <c r="J33" s="38"/>
      <c r="K33" s="38">
        <v>178064</v>
      </c>
      <c r="L33" s="38"/>
      <c r="M33" s="38">
        <v>-9965</v>
      </c>
      <c r="N33" s="38"/>
      <c r="O33" s="38">
        <f>SUM(E33:M33)</f>
        <v>1590993</v>
      </c>
      <c r="P33" s="38"/>
      <c r="Q33" s="38">
        <v>75400</v>
      </c>
      <c r="R33" s="38"/>
      <c r="S33" s="38">
        <f>SUM(O33:Q33)</f>
        <v>1666393</v>
      </c>
      <c r="T33" s="3"/>
      <c r="U33" s="44"/>
      <c r="Z33" s="36"/>
    </row>
    <row r="34" spans="1:26">
      <c r="A34" s="37" t="s">
        <v>167</v>
      </c>
      <c r="B34" s="37"/>
      <c r="C34" s="37"/>
      <c r="D34" s="31"/>
      <c r="E34" s="38"/>
      <c r="F34" s="39"/>
      <c r="G34" s="39"/>
      <c r="H34" s="39"/>
      <c r="I34" s="38"/>
      <c r="J34" s="38"/>
      <c r="K34" s="38"/>
      <c r="L34" s="38"/>
      <c r="M34" s="38"/>
      <c r="N34" s="38"/>
      <c r="O34" s="39"/>
      <c r="P34" s="38"/>
      <c r="Q34" s="38"/>
      <c r="R34" s="38"/>
      <c r="S34" s="39"/>
      <c r="Z34" s="36"/>
    </row>
    <row r="35" spans="1:26">
      <c r="A35" s="31"/>
      <c r="B35" s="31" t="s">
        <v>168</v>
      </c>
      <c r="C35" s="31"/>
      <c r="D35" s="31"/>
      <c r="E35" s="39">
        <v>0</v>
      </c>
      <c r="F35" s="39"/>
      <c r="G35" s="39">
        <v>0</v>
      </c>
      <c r="H35" s="39"/>
      <c r="I35" s="39">
        <v>0</v>
      </c>
      <c r="J35" s="39"/>
      <c r="K35" s="39">
        <f>+'PL 9m'!G34</f>
        <v>184646</v>
      </c>
      <c r="L35" s="39"/>
      <c r="M35" s="39">
        <v>0</v>
      </c>
      <c r="N35" s="39"/>
      <c r="O35" s="39">
        <f>SUM(E35:M35)</f>
        <v>184646</v>
      </c>
      <c r="P35" s="39"/>
      <c r="Q35" s="39">
        <f>+'PL 9m'!G35</f>
        <v>3472</v>
      </c>
      <c r="R35" s="39"/>
      <c r="S35" s="39">
        <f>+O35+Q35</f>
        <v>188118</v>
      </c>
      <c r="T35" s="7"/>
      <c r="U35" s="44"/>
      <c r="Z35" s="36"/>
    </row>
    <row r="36" spans="1:26">
      <c r="A36" s="31"/>
      <c r="B36" s="31" t="s">
        <v>169</v>
      </c>
      <c r="C36" s="31"/>
      <c r="D36" s="31"/>
      <c r="E36" s="39">
        <v>0</v>
      </c>
      <c r="F36" s="39"/>
      <c r="G36" s="39">
        <v>0</v>
      </c>
      <c r="H36" s="39"/>
      <c r="I36" s="39">
        <v>0</v>
      </c>
      <c r="J36" s="39"/>
      <c r="K36" s="39">
        <f>+'PL 3m'!E26-Q36</f>
        <v>0</v>
      </c>
      <c r="L36" s="39"/>
      <c r="M36" s="39">
        <v>0</v>
      </c>
      <c r="N36" s="39"/>
      <c r="O36" s="39">
        <f>SUM(E36:M36)</f>
        <v>0</v>
      </c>
      <c r="P36" s="39"/>
      <c r="Q36" s="39">
        <v>0</v>
      </c>
      <c r="R36" s="39"/>
      <c r="S36" s="39">
        <f>+O36+Q36</f>
        <v>0</v>
      </c>
      <c r="Z36" s="36"/>
    </row>
    <row r="37" spans="1:26">
      <c r="A37" s="31"/>
      <c r="B37" s="29" t="s">
        <v>170</v>
      </c>
      <c r="C37" s="29"/>
      <c r="D37" s="31"/>
      <c r="E37" s="111">
        <f>SUM(E35:E36)</f>
        <v>0</v>
      </c>
      <c r="F37" s="39"/>
      <c r="G37" s="111">
        <f>SUM(G35:G36)</f>
        <v>0</v>
      </c>
      <c r="H37" s="39"/>
      <c r="I37" s="111">
        <f>SUM(I35:I36)</f>
        <v>0</v>
      </c>
      <c r="J37" s="38"/>
      <c r="K37" s="111">
        <f>SUM(K35:K36)</f>
        <v>184646</v>
      </c>
      <c r="L37" s="38"/>
      <c r="M37" s="111">
        <f>SUM(M35:M36)</f>
        <v>0</v>
      </c>
      <c r="N37" s="38"/>
      <c r="O37" s="111">
        <f>SUM(O35:O36)</f>
        <v>184646</v>
      </c>
      <c r="P37" s="38"/>
      <c r="Q37" s="111">
        <f>SUM(Q35:Q36)</f>
        <v>3472</v>
      </c>
      <c r="R37" s="38"/>
      <c r="S37" s="111">
        <f>SUM(S35:S36)</f>
        <v>188118</v>
      </c>
      <c r="Z37" s="36"/>
    </row>
    <row r="38" spans="1:26">
      <c r="A38" s="37" t="s">
        <v>85</v>
      </c>
      <c r="B38" s="29"/>
      <c r="C38" s="29"/>
      <c r="D38" s="31"/>
      <c r="E38" s="38"/>
      <c r="F38" s="39"/>
      <c r="G38" s="39"/>
      <c r="H38" s="39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Z38" s="36"/>
    </row>
    <row r="39" spans="1:26">
      <c r="A39" s="31"/>
      <c r="B39" s="37" t="s">
        <v>86</v>
      </c>
      <c r="C39" s="37"/>
      <c r="D39" s="43"/>
      <c r="E39" s="38"/>
      <c r="F39" s="39"/>
      <c r="G39" s="39"/>
      <c r="H39" s="39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Z39" s="36"/>
    </row>
    <row r="40" spans="1:26" hidden="1">
      <c r="A40" s="31"/>
      <c r="B40" s="29"/>
      <c r="C40" s="41" t="s">
        <v>88</v>
      </c>
      <c r="D40" s="35"/>
      <c r="E40" s="39">
        <v>0</v>
      </c>
      <c r="F40" s="39"/>
      <c r="G40" s="39">
        <v>0</v>
      </c>
      <c r="H40" s="39"/>
      <c r="I40" s="39">
        <v>0</v>
      </c>
      <c r="J40" s="39"/>
      <c r="K40" s="39">
        <f>-I40</f>
        <v>0</v>
      </c>
      <c r="L40" s="39"/>
      <c r="M40" s="39">
        <v>0</v>
      </c>
      <c r="N40" s="39"/>
      <c r="O40" s="39">
        <f>SUM(E40:M40)</f>
        <v>0</v>
      </c>
      <c r="P40" s="39"/>
      <c r="Q40" s="39">
        <v>0</v>
      </c>
      <c r="R40" s="39"/>
      <c r="S40" s="39">
        <f>+O40+Q40</f>
        <v>0</v>
      </c>
      <c r="Z40" s="36"/>
    </row>
    <row r="41" spans="1:26">
      <c r="A41" s="31"/>
      <c r="B41" s="29"/>
      <c r="C41" s="41" t="s">
        <v>89</v>
      </c>
      <c r="D41" s="35"/>
      <c r="E41" s="39">
        <v>0</v>
      </c>
      <c r="F41" s="39"/>
      <c r="G41" s="39">
        <v>0</v>
      </c>
      <c r="H41" s="39"/>
      <c r="I41" s="39">
        <v>0</v>
      </c>
      <c r="J41" s="39"/>
      <c r="K41" s="39">
        <v>-195000</v>
      </c>
      <c r="L41" s="39"/>
      <c r="M41" s="39">
        <v>0</v>
      </c>
      <c r="N41" s="39"/>
      <c r="O41" s="39">
        <f>SUM(E41:M41)</f>
        <v>-195000</v>
      </c>
      <c r="P41" s="39"/>
      <c r="Q41" s="39">
        <v>0</v>
      </c>
      <c r="R41" s="39"/>
      <c r="S41" s="39">
        <f>+O41+Q41</f>
        <v>-195000</v>
      </c>
      <c r="Z41" s="36"/>
    </row>
    <row r="42" spans="1:26">
      <c r="A42" s="31"/>
      <c r="B42" s="29"/>
      <c r="C42" s="42" t="s">
        <v>90</v>
      </c>
      <c r="D42" s="31"/>
      <c r="E42" s="111">
        <f>SUM(E40:E41)</f>
        <v>0</v>
      </c>
      <c r="F42" s="39"/>
      <c r="G42" s="111">
        <f>SUM(G40:G41)</f>
        <v>0</v>
      </c>
      <c r="H42" s="39"/>
      <c r="I42" s="111">
        <f>SUM(I40:I41)</f>
        <v>0</v>
      </c>
      <c r="J42" s="38"/>
      <c r="K42" s="111">
        <f>SUM(K40:K41)</f>
        <v>-195000</v>
      </c>
      <c r="L42" s="38"/>
      <c r="M42" s="111">
        <f>SUM(M40:M41)</f>
        <v>0</v>
      </c>
      <c r="N42" s="38"/>
      <c r="O42" s="111">
        <f>SUM(O40:O41)</f>
        <v>-195000</v>
      </c>
      <c r="P42" s="38"/>
      <c r="Q42" s="111">
        <f>SUM(Q40:Q41)</f>
        <v>0</v>
      </c>
      <c r="R42" s="38"/>
      <c r="S42" s="111">
        <f>SUM(S40:S41)</f>
        <v>-195000</v>
      </c>
      <c r="Z42" s="36"/>
    </row>
    <row r="43" spans="1:26">
      <c r="A43" s="37" t="s">
        <v>91</v>
      </c>
      <c r="C43" s="37"/>
      <c r="D43" s="46"/>
      <c r="E43" s="38"/>
      <c r="F43" s="39"/>
      <c r="G43" s="38"/>
      <c r="H43" s="39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Z43" s="36"/>
    </row>
    <row r="44" spans="1:26">
      <c r="B44" s="37" t="s">
        <v>92</v>
      </c>
      <c r="D44" s="46"/>
      <c r="E44" s="38"/>
      <c r="F44" s="39"/>
      <c r="G44" s="38"/>
      <c r="H44" s="39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Z44" s="36"/>
    </row>
    <row r="45" spans="1:26">
      <c r="A45" s="31"/>
      <c r="B45" s="37"/>
      <c r="C45" s="31" t="s">
        <v>154</v>
      </c>
      <c r="D45" s="31"/>
      <c r="E45" s="38"/>
      <c r="F45" s="39"/>
      <c r="G45" s="38"/>
      <c r="H45" s="39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Z45" s="36"/>
    </row>
    <row r="46" spans="1:26">
      <c r="A46" s="31"/>
      <c r="B46" s="37"/>
      <c r="C46" s="31" t="s">
        <v>94</v>
      </c>
      <c r="D46" s="43"/>
      <c r="E46" s="112">
        <v>0</v>
      </c>
      <c r="F46" s="39"/>
      <c r="G46" s="112">
        <v>0</v>
      </c>
      <c r="H46" s="39"/>
      <c r="I46" s="112">
        <v>0</v>
      </c>
      <c r="J46" s="39"/>
      <c r="K46" s="112">
        <v>0</v>
      </c>
      <c r="L46" s="39"/>
      <c r="M46" s="112">
        <v>-343718</v>
      </c>
      <c r="N46" s="39"/>
      <c r="O46" s="112">
        <f>SUM(E46:M46)</f>
        <v>-343718</v>
      </c>
      <c r="P46" s="39"/>
      <c r="Q46" s="112">
        <v>-75682</v>
      </c>
      <c r="R46" s="39"/>
      <c r="S46" s="112">
        <f>+O46+Q46</f>
        <v>-419400</v>
      </c>
      <c r="Z46" s="36"/>
    </row>
    <row r="47" spans="1:26">
      <c r="A47" s="31"/>
      <c r="B47" s="37" t="s">
        <v>95</v>
      </c>
      <c r="C47" s="37"/>
      <c r="D47" s="46"/>
      <c r="E47" s="38"/>
      <c r="F47" s="39"/>
      <c r="G47" s="38"/>
      <c r="H47" s="39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Z47" s="36"/>
    </row>
    <row r="48" spans="1:26">
      <c r="A48" s="31"/>
      <c r="B48" s="37"/>
      <c r="C48" s="37" t="s">
        <v>96</v>
      </c>
      <c r="D48" s="46"/>
      <c r="E48" s="38">
        <f>SUM(E46)</f>
        <v>0</v>
      </c>
      <c r="F48" s="39"/>
      <c r="G48" s="38">
        <f>SUM(G46)</f>
        <v>0</v>
      </c>
      <c r="H48" s="39"/>
      <c r="I48" s="38">
        <f>SUM(I46)</f>
        <v>0</v>
      </c>
      <c r="J48" s="38"/>
      <c r="K48" s="38">
        <f>SUM(K46)</f>
        <v>0</v>
      </c>
      <c r="L48" s="38"/>
      <c r="M48" s="38">
        <f>SUM(M46)</f>
        <v>-343718</v>
      </c>
      <c r="N48" s="38"/>
      <c r="O48" s="38">
        <f>SUM(O46)</f>
        <v>-343718</v>
      </c>
      <c r="P48" s="38"/>
      <c r="Q48" s="38">
        <f>SUM(Q46)</f>
        <v>-75682</v>
      </c>
      <c r="R48" s="38"/>
      <c r="S48" s="38">
        <f>SUM(S46)</f>
        <v>-419400</v>
      </c>
      <c r="Z48" s="36"/>
    </row>
    <row r="49" spans="1:26">
      <c r="A49" s="31"/>
      <c r="B49" s="37" t="s">
        <v>97</v>
      </c>
      <c r="C49" s="42"/>
      <c r="D49" s="31"/>
      <c r="E49" s="111">
        <f>SUM(E42,E48)</f>
        <v>0</v>
      </c>
      <c r="F49" s="39"/>
      <c r="G49" s="111">
        <f>SUM(G42,G48)</f>
        <v>0</v>
      </c>
      <c r="H49" s="39"/>
      <c r="I49" s="111">
        <f>SUM(I42,I48)</f>
        <v>0</v>
      </c>
      <c r="J49" s="38"/>
      <c r="K49" s="111">
        <f>SUM(K42,K48)</f>
        <v>-195000</v>
      </c>
      <c r="L49" s="38"/>
      <c r="M49" s="111">
        <f>SUM(M42,M48)</f>
        <v>-343718</v>
      </c>
      <c r="N49" s="38"/>
      <c r="O49" s="111">
        <f>SUM(O42,O48)</f>
        <v>-538718</v>
      </c>
      <c r="P49" s="38"/>
      <c r="Q49" s="111">
        <f>SUM(Q42,Q48)</f>
        <v>-75682</v>
      </c>
      <c r="R49" s="38"/>
      <c r="S49" s="111">
        <f>SUM(S42,S48)</f>
        <v>-614400</v>
      </c>
      <c r="Z49" s="36"/>
    </row>
    <row r="50" spans="1:26" ht="24" thickBot="1">
      <c r="A50" s="37" t="s">
        <v>193</v>
      </c>
      <c r="B50" s="37"/>
      <c r="C50" s="42"/>
      <c r="D50" s="31"/>
      <c r="E50" s="113">
        <f>+E33+E37+E49</f>
        <v>300000</v>
      </c>
      <c r="F50" s="39"/>
      <c r="G50" s="113">
        <f>+G33+G37+G49</f>
        <v>1092894</v>
      </c>
      <c r="H50" s="39"/>
      <c r="I50" s="113">
        <f>+I33+I37+I49</f>
        <v>30000</v>
      </c>
      <c r="J50" s="38"/>
      <c r="K50" s="113">
        <f>+K33+K37+K49</f>
        <v>167710</v>
      </c>
      <c r="L50" s="38"/>
      <c r="M50" s="113">
        <f>+M33+M37+M49</f>
        <v>-353683</v>
      </c>
      <c r="N50" s="38"/>
      <c r="O50" s="113">
        <f>+O33+O37+O49</f>
        <v>1236921</v>
      </c>
      <c r="P50" s="38"/>
      <c r="Q50" s="113">
        <f>+Q33+Q37+Q49</f>
        <v>3190</v>
      </c>
      <c r="R50" s="38"/>
      <c r="S50" s="113">
        <f>+S33+S37+S49</f>
        <v>1240111</v>
      </c>
      <c r="T50" s="75"/>
      <c r="Z50" s="36"/>
    </row>
    <row r="51" spans="1:26" ht="24" thickTop="1">
      <c r="A51" s="28"/>
      <c r="B51" s="37"/>
      <c r="C51" s="42"/>
      <c r="D51" s="31"/>
      <c r="E51" s="38"/>
      <c r="F51" s="39"/>
      <c r="G51" s="39"/>
      <c r="H51" s="39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Z51" s="36"/>
    </row>
    <row r="75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S8:S9"/>
    <mergeCell ref="A1:S1"/>
    <mergeCell ref="A2:S2"/>
    <mergeCell ref="A3:S3"/>
    <mergeCell ref="A4:S4"/>
    <mergeCell ref="I8:K9"/>
  </mergeCells>
  <printOptions horizontalCentered="1"/>
  <pageMargins left="0.43307086614173201" right="0.196850393700787" top="0.66929133858267698" bottom="0.27559055118110198" header="0.39370078740157499" footer="0.27559055118110198"/>
  <pageSetup paperSize="9" scale="51" firstPageNumber="6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T68"/>
  <sheetViews>
    <sheetView view="pageBreakPreview" topLeftCell="A35" zoomScaleSheetLayoutView="100" workbookViewId="0">
      <selection activeCell="N35" sqref="N1:N65536"/>
    </sheetView>
  </sheetViews>
  <sheetFormatPr defaultColWidth="9.109375" defaultRowHeight="23.4"/>
  <cols>
    <col min="1" max="1" width="3.109375" style="11" customWidth="1"/>
    <col min="2" max="2" width="3.6640625" style="11" customWidth="1"/>
    <col min="3" max="3" width="37.109375" style="11" customWidth="1"/>
    <col min="4" max="4" width="9.109375" style="11" customWidth="1"/>
    <col min="5" max="5" width="14.88671875" style="7" bestFit="1" customWidth="1"/>
    <col min="6" max="6" width="1.5546875" style="7" customWidth="1"/>
    <col min="7" max="7" width="16.33203125" style="7" bestFit="1" customWidth="1"/>
    <col min="8" max="8" width="1.5546875" style="7" customWidth="1"/>
    <col min="9" max="9" width="19.33203125" style="7" bestFit="1" customWidth="1"/>
    <col min="10" max="10" width="1.44140625" style="7" customWidth="1"/>
    <col min="11" max="11" width="17.109375" style="7" customWidth="1"/>
    <col min="12" max="12" width="1.33203125" style="7" customWidth="1"/>
    <col min="13" max="13" width="16.6640625" style="7" customWidth="1"/>
    <col min="14" max="14" width="15.44140625" style="11" bestFit="1" customWidth="1"/>
    <col min="15" max="19" width="9.109375" style="11"/>
    <col min="20" max="20" width="9.109375" style="31"/>
    <col min="21" max="16384" width="9.109375" style="11"/>
  </cols>
  <sheetData>
    <row r="1" spans="1:20" s="28" customFormat="1">
      <c r="A1" s="161" t="s">
        <v>0</v>
      </c>
      <c r="B1" s="161"/>
      <c r="C1" s="161"/>
      <c r="D1" s="161"/>
      <c r="E1" s="162"/>
      <c r="F1" s="162"/>
      <c r="G1" s="162"/>
      <c r="H1" s="162"/>
      <c r="I1" s="162"/>
      <c r="J1" s="162"/>
      <c r="K1" s="162"/>
      <c r="L1" s="162"/>
      <c r="M1" s="162"/>
      <c r="T1" s="29"/>
    </row>
    <row r="2" spans="1:20" s="28" customFormat="1">
      <c r="A2" s="162" t="s">
        <v>71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T2" s="29"/>
    </row>
    <row r="3" spans="1:20" s="28" customFormat="1">
      <c r="A3" s="161" t="str">
        <f>+'PL 9m'!A3:K3</f>
        <v>สำหรับงวดเก้าเดือน สิ้นสุดวันที่ 30 กันยายน 2562</v>
      </c>
      <c r="B3" s="161"/>
      <c r="C3" s="161"/>
      <c r="D3" s="162"/>
      <c r="E3" s="162"/>
      <c r="F3" s="162"/>
      <c r="G3" s="162"/>
      <c r="H3" s="162"/>
      <c r="I3" s="162"/>
      <c r="J3" s="162"/>
      <c r="K3" s="162"/>
      <c r="L3" s="162"/>
      <c r="M3" s="162"/>
      <c r="T3" s="29"/>
    </row>
    <row r="4" spans="1:20" s="28" customFormat="1">
      <c r="A4" s="163" t="s">
        <v>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T4" s="29"/>
    </row>
    <row r="5" spans="1:20" s="28" customFormat="1">
      <c r="A5" s="47"/>
      <c r="B5" s="47"/>
      <c r="C5" s="47"/>
      <c r="D5" s="47"/>
      <c r="E5" s="38"/>
      <c r="F5" s="38"/>
      <c r="G5" s="38"/>
      <c r="H5" s="38"/>
      <c r="I5" s="38"/>
      <c r="J5" s="38"/>
      <c r="K5" s="38"/>
      <c r="L5" s="38"/>
      <c r="M5" s="108" t="s">
        <v>5</v>
      </c>
      <c r="T5" s="29"/>
    </row>
    <row r="6" spans="1:20" s="28" customFormat="1">
      <c r="A6" s="47"/>
      <c r="B6" s="47"/>
      <c r="C6" s="47"/>
      <c r="D6" s="47"/>
      <c r="E6" s="38"/>
      <c r="F6" s="38"/>
      <c r="G6" s="38"/>
      <c r="H6" s="38"/>
      <c r="I6" s="38"/>
      <c r="J6" s="38"/>
      <c r="K6" s="38"/>
      <c r="L6" s="38"/>
      <c r="M6" s="108" t="s">
        <v>7</v>
      </c>
      <c r="T6" s="29"/>
    </row>
    <row r="7" spans="1:20" s="28" customFormat="1">
      <c r="A7" s="47"/>
      <c r="B7" s="47"/>
      <c r="C7" s="47"/>
      <c r="D7" s="47"/>
      <c r="E7" s="38"/>
      <c r="F7" s="38"/>
      <c r="G7" s="38"/>
      <c r="H7" s="38"/>
      <c r="I7" s="38"/>
      <c r="J7" s="38"/>
      <c r="K7" s="38"/>
      <c r="L7" s="38"/>
      <c r="M7" s="108" t="s">
        <v>180</v>
      </c>
      <c r="T7" s="29"/>
    </row>
    <row r="8" spans="1:20">
      <c r="A8" s="30"/>
      <c r="B8" s="30"/>
      <c r="C8" s="30"/>
      <c r="D8" s="30"/>
      <c r="E8" s="110" t="s">
        <v>72</v>
      </c>
      <c r="F8" s="110"/>
      <c r="G8" s="110" t="s">
        <v>73</v>
      </c>
      <c r="H8" s="110"/>
      <c r="I8" s="165" t="s">
        <v>43</v>
      </c>
      <c r="J8" s="165"/>
      <c r="K8" s="165"/>
      <c r="L8" s="110"/>
      <c r="M8" s="110" t="s">
        <v>69</v>
      </c>
    </row>
    <row r="9" spans="1:20" ht="23.25" customHeight="1">
      <c r="A9" s="31"/>
      <c r="B9" s="31"/>
      <c r="C9" s="31"/>
      <c r="D9" s="31"/>
      <c r="E9" s="38" t="s">
        <v>76</v>
      </c>
      <c r="F9" s="38"/>
      <c r="G9" s="38" t="s">
        <v>77</v>
      </c>
      <c r="H9" s="38"/>
      <c r="I9" s="38" t="s">
        <v>80</v>
      </c>
      <c r="J9" s="38"/>
      <c r="K9" s="38" t="s">
        <v>81</v>
      </c>
      <c r="L9" s="38"/>
      <c r="M9" s="38"/>
    </row>
    <row r="10" spans="1:20">
      <c r="A10" s="33"/>
      <c r="B10" s="33"/>
      <c r="C10" s="33"/>
      <c r="D10" s="34" t="s">
        <v>4</v>
      </c>
      <c r="E10" s="97"/>
      <c r="F10" s="97"/>
      <c r="G10" s="97"/>
      <c r="H10" s="97"/>
      <c r="I10" s="97" t="s">
        <v>83</v>
      </c>
      <c r="J10" s="97"/>
      <c r="K10" s="97"/>
      <c r="L10" s="97"/>
      <c r="M10" s="97"/>
    </row>
    <row r="11" spans="1:20" ht="12.75" customHeight="1">
      <c r="A11" s="31"/>
      <c r="B11" s="31"/>
      <c r="C11" s="31"/>
      <c r="D11" s="31"/>
      <c r="E11" s="38"/>
      <c r="F11" s="39"/>
      <c r="G11" s="39"/>
      <c r="H11" s="39"/>
      <c r="I11" s="38"/>
      <c r="J11" s="38"/>
      <c r="K11" s="38"/>
      <c r="L11" s="38"/>
      <c r="M11" s="38"/>
      <c r="T11" s="36"/>
    </row>
    <row r="12" spans="1:20">
      <c r="A12" s="37" t="s">
        <v>166</v>
      </c>
      <c r="B12" s="31"/>
      <c r="C12" s="31"/>
      <c r="D12" s="31"/>
      <c r="E12" s="38">
        <v>300000</v>
      </c>
      <c r="F12" s="39"/>
      <c r="G12" s="83">
        <v>1092894</v>
      </c>
      <c r="H12" s="39"/>
      <c r="I12" s="38">
        <v>30000</v>
      </c>
      <c r="J12" s="38"/>
      <c r="K12" s="38">
        <v>210503</v>
      </c>
      <c r="L12" s="38"/>
      <c r="M12" s="38">
        <f>SUM(E12:K12)</f>
        <v>1633397</v>
      </c>
      <c r="T12" s="36"/>
    </row>
    <row r="13" spans="1:20">
      <c r="A13" s="37" t="s">
        <v>167</v>
      </c>
      <c r="B13" s="37"/>
      <c r="C13" s="37"/>
      <c r="D13" s="31"/>
      <c r="E13" s="38"/>
      <c r="F13" s="39"/>
      <c r="G13" s="39"/>
      <c r="H13" s="39"/>
      <c r="I13" s="38"/>
      <c r="J13" s="38"/>
      <c r="K13" s="38"/>
      <c r="L13" s="38"/>
      <c r="M13" s="38"/>
      <c r="T13" s="36"/>
    </row>
    <row r="14" spans="1:20">
      <c r="A14" s="31"/>
      <c r="B14" s="31" t="s">
        <v>168</v>
      </c>
      <c r="C14" s="31"/>
      <c r="D14" s="31"/>
      <c r="E14" s="39">
        <v>0</v>
      </c>
      <c r="F14" s="39"/>
      <c r="G14" s="39">
        <v>0</v>
      </c>
      <c r="H14" s="39"/>
      <c r="I14" s="39">
        <v>0</v>
      </c>
      <c r="J14" s="39"/>
      <c r="K14" s="39">
        <f>+'PL 9m'!I31</f>
        <v>283056</v>
      </c>
      <c r="L14" s="39"/>
      <c r="M14" s="39">
        <f>SUM(E14:K14)</f>
        <v>283056</v>
      </c>
      <c r="T14" s="36"/>
    </row>
    <row r="15" spans="1:20">
      <c r="A15" s="31"/>
      <c r="B15" s="31" t="s">
        <v>169</v>
      </c>
      <c r="C15" s="31"/>
      <c r="D15" s="31"/>
      <c r="E15" s="39">
        <v>0</v>
      </c>
      <c r="F15" s="39"/>
      <c r="G15" s="39">
        <v>0</v>
      </c>
      <c r="H15" s="39"/>
      <c r="I15" s="39">
        <v>0</v>
      </c>
      <c r="J15" s="39"/>
      <c r="K15" s="39">
        <f>+'PL 9m'!K27</f>
        <v>0</v>
      </c>
      <c r="L15" s="39"/>
      <c r="M15" s="39">
        <f>SUM(E15:K15)</f>
        <v>0</v>
      </c>
      <c r="T15" s="36"/>
    </row>
    <row r="16" spans="1:20">
      <c r="A16" s="31"/>
      <c r="B16" s="29" t="s">
        <v>170</v>
      </c>
      <c r="C16" s="29"/>
      <c r="D16" s="31"/>
      <c r="E16" s="111">
        <f>SUM(E14:E15)</f>
        <v>0</v>
      </c>
      <c r="F16" s="39"/>
      <c r="G16" s="111">
        <f>SUM(G14:G15)</f>
        <v>0</v>
      </c>
      <c r="H16" s="39"/>
      <c r="I16" s="111">
        <f>SUM(I14:I15)</f>
        <v>0</v>
      </c>
      <c r="J16" s="38"/>
      <c r="K16" s="111">
        <f>SUM(K14:K15)</f>
        <v>283056</v>
      </c>
      <c r="L16" s="38"/>
      <c r="M16" s="111">
        <f>SUM(M14:M15)</f>
        <v>283056</v>
      </c>
      <c r="T16" s="36"/>
    </row>
    <row r="17" spans="1:20">
      <c r="A17" s="37" t="s">
        <v>85</v>
      </c>
      <c r="B17" s="29"/>
      <c r="C17" s="29"/>
      <c r="D17" s="31"/>
      <c r="E17" s="38"/>
      <c r="F17" s="39"/>
      <c r="G17" s="39"/>
      <c r="H17" s="39"/>
      <c r="I17" s="38"/>
      <c r="J17" s="38"/>
      <c r="K17" s="38"/>
      <c r="L17" s="38"/>
      <c r="M17" s="38"/>
      <c r="T17" s="36"/>
    </row>
    <row r="18" spans="1:20">
      <c r="A18" s="31"/>
      <c r="B18" s="37" t="s">
        <v>86</v>
      </c>
      <c r="C18" s="37"/>
      <c r="D18" s="35"/>
      <c r="E18" s="38"/>
      <c r="F18" s="39"/>
      <c r="G18" s="39"/>
      <c r="H18" s="39"/>
      <c r="I18" s="38"/>
      <c r="J18" s="38"/>
      <c r="K18" s="38"/>
      <c r="L18" s="38"/>
      <c r="M18" s="38"/>
      <c r="T18" s="36"/>
    </row>
    <row r="19" spans="1:20" hidden="1">
      <c r="A19" s="31"/>
      <c r="B19" s="37"/>
      <c r="C19" s="40" t="s">
        <v>87</v>
      </c>
      <c r="D19" s="35"/>
      <c r="E19" s="39">
        <v>0</v>
      </c>
      <c r="F19" s="39"/>
      <c r="G19" s="39"/>
      <c r="H19" s="39"/>
      <c r="I19" s="39">
        <v>0</v>
      </c>
      <c r="J19" s="39"/>
      <c r="K19" s="39">
        <v>0</v>
      </c>
      <c r="L19" s="39"/>
      <c r="M19" s="39">
        <f>SUM(E19:K19)</f>
        <v>0</v>
      </c>
      <c r="T19" s="36"/>
    </row>
    <row r="20" spans="1:20" hidden="1">
      <c r="A20" s="31"/>
      <c r="B20" s="29"/>
      <c r="C20" s="41" t="s">
        <v>88</v>
      </c>
      <c r="D20" s="35">
        <v>25</v>
      </c>
      <c r="E20" s="39">
        <v>0</v>
      </c>
      <c r="F20" s="39"/>
      <c r="G20" s="39">
        <v>0</v>
      </c>
      <c r="H20" s="39"/>
      <c r="I20" s="39">
        <v>0</v>
      </c>
      <c r="J20" s="39"/>
      <c r="K20" s="39">
        <f>+-I20</f>
        <v>0</v>
      </c>
      <c r="L20" s="39"/>
      <c r="M20" s="39">
        <f>SUM(E20:K20)</f>
        <v>0</v>
      </c>
      <c r="T20" s="36"/>
    </row>
    <row r="21" spans="1:20">
      <c r="A21" s="31"/>
      <c r="B21" s="29"/>
      <c r="C21" s="41" t="s">
        <v>89</v>
      </c>
      <c r="D21" s="35">
        <v>19</v>
      </c>
      <c r="E21" s="39">
        <v>0</v>
      </c>
      <c r="F21" s="39"/>
      <c r="G21" s="39">
        <v>0</v>
      </c>
      <c r="H21" s="39"/>
      <c r="I21" s="39">
        <v>0</v>
      </c>
      <c r="J21" s="39"/>
      <c r="K21" s="39">
        <f>-120000-180000</f>
        <v>-300000</v>
      </c>
      <c r="L21" s="39"/>
      <c r="M21" s="39">
        <f>SUM(E21:K21)</f>
        <v>-300000</v>
      </c>
      <c r="T21" s="36"/>
    </row>
    <row r="22" spans="1:20">
      <c r="A22" s="31"/>
      <c r="B22" s="29"/>
      <c r="C22" s="42" t="s">
        <v>90</v>
      </c>
      <c r="D22" s="31"/>
      <c r="E22" s="111">
        <f>SUM(E19:E21)</f>
        <v>0</v>
      </c>
      <c r="F22" s="39"/>
      <c r="G22" s="111">
        <f>SUM(G19:G21)</f>
        <v>0</v>
      </c>
      <c r="H22" s="39"/>
      <c r="I22" s="111">
        <f>SUM(I19:I21)</f>
        <v>0</v>
      </c>
      <c r="J22" s="38"/>
      <c r="K22" s="111">
        <f>SUM(K19:K21)</f>
        <v>-300000</v>
      </c>
      <c r="L22" s="38"/>
      <c r="M22" s="111">
        <f>SUM(M19:M21)</f>
        <v>-300000</v>
      </c>
      <c r="T22" s="36"/>
    </row>
    <row r="23" spans="1:20" hidden="1">
      <c r="A23" s="37" t="s">
        <v>91</v>
      </c>
      <c r="C23" s="37"/>
      <c r="D23" s="46"/>
      <c r="E23" s="38"/>
      <c r="F23" s="39"/>
      <c r="G23" s="38"/>
      <c r="H23" s="39"/>
      <c r="I23" s="38"/>
      <c r="J23" s="38"/>
      <c r="K23" s="38"/>
      <c r="L23" s="38"/>
      <c r="M23" s="38"/>
      <c r="T23" s="36"/>
    </row>
    <row r="24" spans="1:20" hidden="1">
      <c r="B24" s="37" t="s">
        <v>92</v>
      </c>
      <c r="D24" s="46"/>
      <c r="E24" s="38"/>
      <c r="F24" s="39"/>
      <c r="G24" s="38"/>
      <c r="H24" s="39"/>
      <c r="I24" s="38"/>
      <c r="J24" s="38"/>
      <c r="K24" s="38"/>
      <c r="L24" s="38"/>
      <c r="M24" s="38"/>
      <c r="T24" s="36"/>
    </row>
    <row r="25" spans="1:20" hidden="1">
      <c r="A25" s="31"/>
      <c r="B25" s="37"/>
      <c r="C25" s="31" t="s">
        <v>93</v>
      </c>
      <c r="D25" s="31"/>
      <c r="E25" s="38"/>
      <c r="F25" s="39"/>
      <c r="G25" s="38"/>
      <c r="H25" s="39"/>
      <c r="I25" s="38"/>
      <c r="J25" s="38"/>
      <c r="K25" s="38"/>
      <c r="L25" s="38"/>
      <c r="M25" s="38"/>
      <c r="T25" s="36"/>
    </row>
    <row r="26" spans="1:20" hidden="1">
      <c r="A26" s="31"/>
      <c r="B26" s="37"/>
      <c r="C26" s="31" t="s">
        <v>94</v>
      </c>
      <c r="E26" s="112">
        <v>0</v>
      </c>
      <c r="F26" s="39"/>
      <c r="G26" s="112">
        <v>0</v>
      </c>
      <c r="H26" s="39"/>
      <c r="I26" s="112">
        <v>0</v>
      </c>
      <c r="J26" s="39"/>
      <c r="K26" s="112">
        <v>0</v>
      </c>
      <c r="L26" s="39"/>
      <c r="M26" s="112">
        <f>SUM(E26:K26)</f>
        <v>0</v>
      </c>
      <c r="T26" s="36"/>
    </row>
    <row r="27" spans="1:20" hidden="1">
      <c r="A27" s="31"/>
      <c r="B27" s="37" t="s">
        <v>95</v>
      </c>
      <c r="C27" s="37"/>
      <c r="D27" s="46"/>
      <c r="E27" s="38"/>
      <c r="F27" s="39"/>
      <c r="G27" s="38"/>
      <c r="H27" s="39"/>
      <c r="I27" s="38"/>
      <c r="J27" s="38"/>
      <c r="K27" s="38"/>
      <c r="L27" s="38"/>
      <c r="M27" s="38"/>
      <c r="T27" s="36"/>
    </row>
    <row r="28" spans="1:20" hidden="1">
      <c r="A28" s="31"/>
      <c r="B28" s="37"/>
      <c r="C28" s="37" t="s">
        <v>96</v>
      </c>
      <c r="D28" s="46"/>
      <c r="E28" s="38">
        <f>SUM(E26)</f>
        <v>0</v>
      </c>
      <c r="F28" s="39"/>
      <c r="G28" s="38">
        <f>SUM(G26)</f>
        <v>0</v>
      </c>
      <c r="H28" s="39"/>
      <c r="I28" s="38">
        <f>SUM(I26)</f>
        <v>0</v>
      </c>
      <c r="J28" s="38"/>
      <c r="K28" s="38">
        <f>SUM(K26)</f>
        <v>0</v>
      </c>
      <c r="L28" s="38"/>
      <c r="M28" s="38">
        <f>SUM(M26)</f>
        <v>0</v>
      </c>
      <c r="T28" s="36"/>
    </row>
    <row r="29" spans="1:20">
      <c r="A29" s="31"/>
      <c r="B29" s="37" t="s">
        <v>97</v>
      </c>
      <c r="C29" s="42"/>
      <c r="D29" s="31"/>
      <c r="E29" s="111">
        <f>SUM(E22,E28)</f>
        <v>0</v>
      </c>
      <c r="F29" s="39"/>
      <c r="G29" s="111">
        <f>SUM(G22,G28)</f>
        <v>0</v>
      </c>
      <c r="H29" s="39"/>
      <c r="I29" s="111">
        <f>SUM(I22,I28)</f>
        <v>0</v>
      </c>
      <c r="J29" s="38"/>
      <c r="K29" s="111">
        <f>SUM(K22,K28)</f>
        <v>-300000</v>
      </c>
      <c r="L29" s="38"/>
      <c r="M29" s="111">
        <f>SUM(M22,M28)</f>
        <v>-300000</v>
      </c>
      <c r="T29" s="36"/>
    </row>
    <row r="30" spans="1:20" ht="24" thickBot="1">
      <c r="A30" s="37" t="s">
        <v>192</v>
      </c>
      <c r="B30" s="37"/>
      <c r="C30" s="37"/>
      <c r="D30" s="46"/>
      <c r="E30" s="113">
        <f>+E12+E16+E29</f>
        <v>300000</v>
      </c>
      <c r="F30" s="39"/>
      <c r="G30" s="113">
        <f>+G12+G16+G29</f>
        <v>1092894</v>
      </c>
      <c r="H30" s="39"/>
      <c r="I30" s="113">
        <f>+I12+I16+I29</f>
        <v>30000</v>
      </c>
      <c r="J30" s="38"/>
      <c r="K30" s="113">
        <f>+K12+K16+K29</f>
        <v>193559</v>
      </c>
      <c r="L30" s="38"/>
      <c r="M30" s="113">
        <f>+M12+M16+M29</f>
        <v>1616453</v>
      </c>
      <c r="N30" s="75"/>
      <c r="T30" s="36"/>
    </row>
    <row r="31" spans="1:20" ht="24" thickTop="1">
      <c r="A31" s="37"/>
      <c r="B31" s="37"/>
      <c r="C31" s="37"/>
      <c r="D31" s="46"/>
      <c r="E31" s="38"/>
      <c r="F31" s="39"/>
      <c r="G31" s="38"/>
      <c r="H31" s="39"/>
      <c r="I31" s="38"/>
      <c r="J31" s="38"/>
      <c r="K31" s="38"/>
      <c r="L31" s="38"/>
      <c r="M31" s="38"/>
      <c r="N31" s="75"/>
      <c r="T31" s="36"/>
    </row>
    <row r="32" spans="1:20">
      <c r="A32" s="37" t="s">
        <v>161</v>
      </c>
      <c r="B32" s="37"/>
      <c r="C32" s="37"/>
      <c r="D32" s="46"/>
      <c r="E32" s="38">
        <v>300000</v>
      </c>
      <c r="F32" s="39"/>
      <c r="G32" s="38">
        <v>1092894</v>
      </c>
      <c r="H32" s="39"/>
      <c r="I32" s="38">
        <v>30000</v>
      </c>
      <c r="J32" s="38"/>
      <c r="K32" s="38">
        <v>182066</v>
      </c>
      <c r="L32" s="38"/>
      <c r="M32" s="38">
        <f>SUM(E32:K32)</f>
        <v>1604960</v>
      </c>
      <c r="N32" s="75"/>
      <c r="T32" s="36"/>
    </row>
    <row r="33" spans="1:20">
      <c r="A33" s="37" t="s">
        <v>167</v>
      </c>
      <c r="B33" s="37"/>
      <c r="C33" s="37"/>
      <c r="D33" s="31"/>
      <c r="E33" s="38"/>
      <c r="F33" s="39"/>
      <c r="G33" s="39"/>
      <c r="H33" s="39"/>
      <c r="I33" s="38"/>
      <c r="J33" s="38"/>
      <c r="K33" s="38"/>
      <c r="L33" s="38"/>
      <c r="M33" s="39"/>
      <c r="T33" s="36"/>
    </row>
    <row r="34" spans="1:20">
      <c r="A34" s="31"/>
      <c r="B34" s="31" t="s">
        <v>168</v>
      </c>
      <c r="C34" s="31"/>
      <c r="D34" s="31"/>
      <c r="E34" s="39">
        <v>0</v>
      </c>
      <c r="F34" s="39"/>
      <c r="G34" s="39">
        <v>0</v>
      </c>
      <c r="H34" s="39"/>
      <c r="I34" s="39">
        <v>0</v>
      </c>
      <c r="J34" s="39"/>
      <c r="K34" s="114">
        <f>+'PL 9m'!K31</f>
        <v>163039</v>
      </c>
      <c r="L34" s="39"/>
      <c r="M34" s="39">
        <f>SUM(E34:K34)</f>
        <v>163039</v>
      </c>
      <c r="T34" s="36"/>
    </row>
    <row r="35" spans="1:20">
      <c r="A35" s="31"/>
      <c r="B35" s="31" t="s">
        <v>169</v>
      </c>
      <c r="C35" s="31"/>
      <c r="D35" s="31"/>
      <c r="E35" s="39">
        <v>0</v>
      </c>
      <c r="F35" s="39"/>
      <c r="G35" s="39">
        <v>0</v>
      </c>
      <c r="H35" s="39"/>
      <c r="I35" s="39">
        <v>0</v>
      </c>
      <c r="J35" s="39"/>
      <c r="K35" s="39">
        <f>+'PL 9m'!I27</f>
        <v>0</v>
      </c>
      <c r="L35" s="39"/>
      <c r="M35" s="39">
        <f>SUM(E35:K35)</f>
        <v>0</v>
      </c>
      <c r="T35" s="36"/>
    </row>
    <row r="36" spans="1:20">
      <c r="A36" s="31"/>
      <c r="B36" s="29" t="s">
        <v>170</v>
      </c>
      <c r="C36" s="29"/>
      <c r="D36" s="31"/>
      <c r="E36" s="111">
        <f>SUM(E34:E35)</f>
        <v>0</v>
      </c>
      <c r="F36" s="39"/>
      <c r="G36" s="111">
        <f>SUM(G34:G35)</f>
        <v>0</v>
      </c>
      <c r="H36" s="39"/>
      <c r="I36" s="111">
        <f>SUM(I34:I35)</f>
        <v>0</v>
      </c>
      <c r="J36" s="38"/>
      <c r="K36" s="111">
        <f>SUM(K34:K35)</f>
        <v>163039</v>
      </c>
      <c r="L36" s="38"/>
      <c r="M36" s="111">
        <f>SUM(M34:M35)</f>
        <v>163039</v>
      </c>
      <c r="N36" s="44"/>
      <c r="T36" s="36"/>
    </row>
    <row r="37" spans="1:20">
      <c r="A37" s="37" t="s">
        <v>85</v>
      </c>
      <c r="B37" s="29"/>
      <c r="C37" s="29"/>
      <c r="D37" s="31"/>
      <c r="E37" s="38"/>
      <c r="F37" s="39"/>
      <c r="G37" s="39"/>
      <c r="H37" s="39"/>
      <c r="I37" s="38"/>
      <c r="J37" s="38"/>
      <c r="K37" s="38"/>
      <c r="L37" s="38"/>
      <c r="M37" s="38"/>
      <c r="T37" s="36"/>
    </row>
    <row r="38" spans="1:20">
      <c r="A38" s="31"/>
      <c r="B38" s="37" t="s">
        <v>86</v>
      </c>
      <c r="C38" s="37"/>
      <c r="D38" s="35"/>
      <c r="E38" s="38"/>
      <c r="F38" s="39"/>
      <c r="G38" s="39"/>
      <c r="H38" s="39"/>
      <c r="I38" s="38"/>
      <c r="J38" s="38"/>
      <c r="K38" s="38"/>
      <c r="L38" s="38"/>
      <c r="M38" s="38"/>
      <c r="T38" s="36"/>
    </row>
    <row r="39" spans="1:20" hidden="1">
      <c r="A39" s="31"/>
      <c r="B39" s="29"/>
      <c r="C39" s="41" t="s">
        <v>88</v>
      </c>
      <c r="D39" s="35"/>
      <c r="E39" s="39">
        <v>0</v>
      </c>
      <c r="F39" s="39"/>
      <c r="G39" s="39">
        <v>0</v>
      </c>
      <c r="H39" s="39"/>
      <c r="I39" s="39">
        <v>0</v>
      </c>
      <c r="J39" s="39"/>
      <c r="K39" s="39">
        <f>+-I39</f>
        <v>0</v>
      </c>
      <c r="L39" s="39"/>
      <c r="M39" s="39">
        <f>SUM(E39:K39)</f>
        <v>0</v>
      </c>
      <c r="T39" s="36"/>
    </row>
    <row r="40" spans="1:20">
      <c r="A40" s="31"/>
      <c r="B40" s="29"/>
      <c r="C40" s="41" t="s">
        <v>89</v>
      </c>
      <c r="D40" s="35"/>
      <c r="E40" s="39">
        <v>0</v>
      </c>
      <c r="F40" s="39"/>
      <c r="G40" s="39">
        <v>0</v>
      </c>
      <c r="H40" s="39"/>
      <c r="I40" s="39">
        <v>0</v>
      </c>
      <c r="J40" s="39"/>
      <c r="K40" s="39">
        <v>-195000</v>
      </c>
      <c r="L40" s="39"/>
      <c r="M40" s="39">
        <f>SUM(E40:K40)</f>
        <v>-195000</v>
      </c>
      <c r="T40" s="36"/>
    </row>
    <row r="41" spans="1:20">
      <c r="A41" s="31"/>
      <c r="B41" s="29"/>
      <c r="C41" s="42" t="s">
        <v>90</v>
      </c>
      <c r="D41" s="31"/>
      <c r="E41" s="111">
        <f>SUM(E39:E40)</f>
        <v>0</v>
      </c>
      <c r="F41" s="39"/>
      <c r="G41" s="111">
        <f>SUM(G39:G40)</f>
        <v>0</v>
      </c>
      <c r="H41" s="39"/>
      <c r="I41" s="111">
        <f>SUM(I39:I40)</f>
        <v>0</v>
      </c>
      <c r="J41" s="38"/>
      <c r="K41" s="111">
        <f>SUM(K39:K40)</f>
        <v>-195000</v>
      </c>
      <c r="L41" s="38"/>
      <c r="M41" s="111">
        <f>SUM(M39:M40)</f>
        <v>-195000</v>
      </c>
      <c r="T41" s="36"/>
    </row>
    <row r="42" spans="1:20">
      <c r="A42" s="31"/>
      <c r="B42" s="37" t="s">
        <v>97</v>
      </c>
      <c r="C42" s="42"/>
      <c r="D42" s="31"/>
      <c r="E42" s="111">
        <f>SUM(E41)</f>
        <v>0</v>
      </c>
      <c r="F42" s="39"/>
      <c r="G42" s="111">
        <f>SUM(G41)</f>
        <v>0</v>
      </c>
      <c r="H42" s="39"/>
      <c r="I42" s="111">
        <f>SUM(I41)</f>
        <v>0</v>
      </c>
      <c r="J42" s="38"/>
      <c r="K42" s="111">
        <f>SUM(K41)</f>
        <v>-195000</v>
      </c>
      <c r="L42" s="38"/>
      <c r="M42" s="111">
        <f>SUM(M41)</f>
        <v>-195000</v>
      </c>
      <c r="T42" s="36"/>
    </row>
    <row r="43" spans="1:20" ht="24" thickBot="1">
      <c r="A43" s="37" t="s">
        <v>193</v>
      </c>
      <c r="B43" s="37"/>
      <c r="C43" s="42"/>
      <c r="D43" s="31"/>
      <c r="E43" s="113">
        <f>E32+E36+E42</f>
        <v>300000</v>
      </c>
      <c r="F43" s="39"/>
      <c r="G43" s="113">
        <f>G32+G36+G42</f>
        <v>1092894</v>
      </c>
      <c r="H43" s="39"/>
      <c r="I43" s="113">
        <f>I32+I36+I42</f>
        <v>30000</v>
      </c>
      <c r="J43" s="38"/>
      <c r="K43" s="113">
        <f>K32+K36+K42</f>
        <v>150105</v>
      </c>
      <c r="L43" s="38"/>
      <c r="M43" s="113">
        <f>M32+M36+M42</f>
        <v>1572999</v>
      </c>
      <c r="N43" s="75"/>
      <c r="T43" s="36"/>
    </row>
    <row r="44" spans="1:20" ht="24" thickTop="1">
      <c r="A44" s="28"/>
      <c r="B44" s="37"/>
      <c r="C44" s="42"/>
      <c r="D44" s="31"/>
      <c r="E44" s="38"/>
      <c r="F44" s="39"/>
      <c r="G44" s="39"/>
      <c r="H44" s="39"/>
      <c r="I44" s="38"/>
      <c r="J44" s="38"/>
      <c r="K44" s="38"/>
      <c r="L44" s="38"/>
      <c r="M44" s="38"/>
      <c r="N44" s="75"/>
      <c r="T44" s="36"/>
    </row>
    <row r="68" ht="42.75" customHeight="1"/>
  </sheetData>
  <sheetProtection formatCells="0" formatColumns="0" formatRows="0" insertColumns="0" insertRows="0" insertHyperlinks="0" deleteColumns="0" deleteRows="0" sort="0" autoFilter="0" pivotTables="0"/>
  <mergeCells count="5">
    <mergeCell ref="A1:M1"/>
    <mergeCell ref="A2:M2"/>
    <mergeCell ref="A3:M3"/>
    <mergeCell ref="A4:M4"/>
    <mergeCell ref="I8:K8"/>
  </mergeCells>
  <printOptions horizontalCentered="1"/>
  <pageMargins left="0.511811023622047" right="0.196850393700787" top="0.66929133858267698" bottom="0.27559055118110198" header="0.39370078740157499" footer="0.27559055118110198"/>
  <pageSetup paperSize="9" scale="71" firstPageNumber="7" orientation="portrait" useFirstPageNumber="1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>
    <tabColor rgb="FFFFFF00"/>
  </sheetPr>
  <dimension ref="A1:O283"/>
  <sheetViews>
    <sheetView tabSelected="1" view="pageBreakPreview" topLeftCell="A73" zoomScale="80" zoomScaleSheetLayoutView="80" workbookViewId="0">
      <selection activeCell="F89" sqref="F89"/>
    </sheetView>
  </sheetViews>
  <sheetFormatPr defaultColWidth="9.109375" defaultRowHeight="23.4"/>
  <cols>
    <col min="1" max="1" width="2.6640625" style="2" customWidth="1"/>
    <col min="2" max="2" width="2.88671875" style="2" customWidth="1"/>
    <col min="3" max="3" width="2.5546875" style="2" customWidth="1"/>
    <col min="4" max="4" width="58.88671875" style="2" customWidth="1"/>
    <col min="5" max="5" width="9.6640625" style="2" bestFit="1" customWidth="1"/>
    <col min="6" max="6" width="15.5546875" style="7" customWidth="1"/>
    <col min="7" max="7" width="1.33203125" style="8" customWidth="1"/>
    <col min="8" max="8" width="15.5546875" style="7" customWidth="1"/>
    <col min="9" max="9" width="1.33203125" style="8" customWidth="1"/>
    <col min="10" max="10" width="15.5546875" style="7" customWidth="1"/>
    <col min="11" max="11" width="2" style="8" customWidth="1"/>
    <col min="12" max="12" width="15.5546875" style="7" customWidth="1"/>
    <col min="13" max="13" width="9.88671875" style="2" bestFit="1" customWidth="1"/>
    <col min="14" max="14" width="13.88671875" style="3" bestFit="1" customWidth="1"/>
    <col min="15" max="15" width="11.33203125" style="72" bestFit="1" customWidth="1"/>
    <col min="16" max="16384" width="9.109375" style="2"/>
  </cols>
  <sheetData>
    <row r="1" spans="1:13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3">
      <c r="A2" s="154" t="s">
        <v>98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3">
      <c r="A3" s="166" t="str">
        <f>+'PL 9m'!A3:K3</f>
        <v>สำหรับงวดเก้าเดือน สิ้นสุดวันที่ 30 กันยายน 2562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13">
      <c r="A4" s="142"/>
      <c r="B4" s="143"/>
      <c r="C4" s="143"/>
      <c r="D4" s="143"/>
      <c r="E4" s="143"/>
      <c r="F4" s="38"/>
      <c r="G4" s="99"/>
      <c r="H4" s="38"/>
      <c r="I4" s="99"/>
      <c r="J4" s="108"/>
      <c r="K4" s="99"/>
      <c r="L4" s="108" t="s">
        <v>5</v>
      </c>
    </row>
    <row r="5" spans="1:13">
      <c r="A5" s="142"/>
      <c r="B5" s="143"/>
      <c r="C5" s="143"/>
      <c r="D5" s="143"/>
      <c r="E5" s="143"/>
      <c r="F5" s="38"/>
      <c r="G5" s="99"/>
      <c r="H5" s="38"/>
      <c r="I5" s="99"/>
      <c r="J5" s="108"/>
      <c r="K5" s="99"/>
      <c r="L5" s="108" t="s">
        <v>7</v>
      </c>
    </row>
    <row r="6" spans="1:13">
      <c r="A6" s="142"/>
      <c r="B6" s="143"/>
      <c r="C6" s="143"/>
      <c r="D6" s="143"/>
      <c r="E6" s="143"/>
      <c r="F6" s="38"/>
      <c r="G6" s="99"/>
      <c r="H6" s="38"/>
      <c r="I6" s="99"/>
      <c r="J6" s="108"/>
      <c r="K6" s="99"/>
      <c r="L6" s="108" t="s">
        <v>180</v>
      </c>
    </row>
    <row r="7" spans="1:13">
      <c r="A7" s="115"/>
      <c r="B7" s="115"/>
      <c r="C7" s="115"/>
      <c r="D7" s="115"/>
      <c r="E7" s="115"/>
      <c r="F7" s="168" t="s">
        <v>2</v>
      </c>
      <c r="G7" s="168"/>
      <c r="H7" s="168"/>
      <c r="I7" s="144"/>
      <c r="J7" s="168" t="s">
        <v>3</v>
      </c>
      <c r="K7" s="168"/>
      <c r="L7" s="168"/>
    </row>
    <row r="8" spans="1:13">
      <c r="A8" s="55"/>
      <c r="B8" s="116"/>
      <c r="C8" s="116"/>
      <c r="D8" s="116"/>
      <c r="E8" s="74" t="s">
        <v>4</v>
      </c>
      <c r="F8" s="117" t="s">
        <v>188</v>
      </c>
      <c r="G8" s="98"/>
      <c r="H8" s="117" t="s">
        <v>190</v>
      </c>
      <c r="I8" s="98"/>
      <c r="J8" s="117" t="s">
        <v>188</v>
      </c>
      <c r="K8" s="98"/>
      <c r="L8" s="117" t="s">
        <v>190</v>
      </c>
    </row>
    <row r="9" spans="1:13" ht="12" customHeight="1">
      <c r="B9" s="1"/>
      <c r="C9" s="1"/>
      <c r="D9" s="1"/>
      <c r="E9" s="1"/>
      <c r="F9" s="136"/>
      <c r="G9" s="84"/>
      <c r="H9" s="136"/>
      <c r="I9" s="84"/>
      <c r="J9" s="136"/>
      <c r="K9" s="84"/>
      <c r="L9" s="136"/>
    </row>
    <row r="10" spans="1:13">
      <c r="A10" s="26" t="s">
        <v>99</v>
      </c>
      <c r="D10" s="1"/>
      <c r="E10" s="1"/>
      <c r="F10" s="137"/>
      <c r="G10" s="118"/>
      <c r="H10" s="137"/>
      <c r="I10" s="118"/>
      <c r="J10" s="137"/>
      <c r="K10" s="119"/>
      <c r="L10" s="137"/>
    </row>
    <row r="11" spans="1:13">
      <c r="B11" s="2" t="s">
        <v>100</v>
      </c>
      <c r="F11" s="7">
        <f>+'PL 9m'!E21</f>
        <v>393411</v>
      </c>
      <c r="G11" s="7"/>
      <c r="H11" s="7">
        <f>+'PL 9m'!G21</f>
        <v>236747</v>
      </c>
      <c r="I11" s="7"/>
      <c r="J11" s="7">
        <f>+'PL 9m'!I21</f>
        <v>353758</v>
      </c>
      <c r="K11" s="7"/>
      <c r="L11" s="7">
        <f>+'PL 9m'!K21</f>
        <v>204549</v>
      </c>
    </row>
    <row r="12" spans="1:13">
      <c r="B12" s="2" t="s">
        <v>101</v>
      </c>
      <c r="G12" s="7"/>
      <c r="I12" s="7"/>
    </row>
    <row r="13" spans="1:13">
      <c r="C13" s="2" t="s">
        <v>125</v>
      </c>
      <c r="F13" s="7">
        <v>894</v>
      </c>
      <c r="G13" s="7"/>
      <c r="H13" s="7">
        <v>767</v>
      </c>
      <c r="I13" s="7"/>
      <c r="J13" s="7">
        <v>597</v>
      </c>
      <c r="L13" s="146">
        <v>655</v>
      </c>
      <c r="M13" s="8"/>
    </row>
    <row r="14" spans="1:13">
      <c r="C14" s="2" t="s">
        <v>179</v>
      </c>
      <c r="E14" s="8"/>
      <c r="F14" s="7">
        <v>161</v>
      </c>
      <c r="G14" s="7"/>
      <c r="H14" s="7">
        <v>95</v>
      </c>
      <c r="I14" s="7"/>
      <c r="J14" s="7">
        <v>45</v>
      </c>
      <c r="L14" s="146">
        <v>5</v>
      </c>
    </row>
    <row r="15" spans="1:13">
      <c r="C15" s="2" t="s">
        <v>102</v>
      </c>
      <c r="F15" s="7">
        <v>65574</v>
      </c>
      <c r="G15" s="7"/>
      <c r="H15" s="7">
        <v>55880</v>
      </c>
      <c r="I15" s="7"/>
      <c r="J15" s="7">
        <v>52237</v>
      </c>
      <c r="L15" s="146">
        <v>44771</v>
      </c>
    </row>
    <row r="16" spans="1:13" hidden="1">
      <c r="C16" s="2" t="s">
        <v>181</v>
      </c>
      <c r="F16" s="7">
        <v>0</v>
      </c>
      <c r="G16" s="7"/>
      <c r="H16" s="7">
        <v>0</v>
      </c>
      <c r="I16" s="7"/>
      <c r="J16" s="7">
        <v>0</v>
      </c>
      <c r="L16" s="146">
        <v>0</v>
      </c>
    </row>
    <row r="17" spans="2:15">
      <c r="C17" s="2" t="s">
        <v>103</v>
      </c>
      <c r="F17" s="7">
        <v>1649</v>
      </c>
      <c r="G17" s="7"/>
      <c r="H17" s="7">
        <v>1603</v>
      </c>
      <c r="I17" s="7"/>
      <c r="J17" s="7">
        <v>1014</v>
      </c>
      <c r="L17" s="7">
        <v>967</v>
      </c>
    </row>
    <row r="18" spans="2:15">
      <c r="C18" s="2" t="s">
        <v>176</v>
      </c>
      <c r="F18" s="7">
        <v>-98738</v>
      </c>
      <c r="G18" s="7"/>
      <c r="H18" s="7">
        <v>0</v>
      </c>
      <c r="I18" s="7"/>
      <c r="J18" s="7">
        <v>-98738</v>
      </c>
      <c r="L18" s="7">
        <v>0</v>
      </c>
    </row>
    <row r="19" spans="2:15">
      <c r="C19" s="2" t="s">
        <v>185</v>
      </c>
      <c r="F19" s="7">
        <f>-272-2</f>
        <v>-274</v>
      </c>
      <c r="G19" s="7"/>
      <c r="H19" s="7">
        <v>58</v>
      </c>
      <c r="I19" s="7"/>
      <c r="J19" s="7">
        <f>-272-2</f>
        <v>-274</v>
      </c>
      <c r="L19" s="7">
        <v>73</v>
      </c>
    </row>
    <row r="20" spans="2:15">
      <c r="C20" s="2" t="s">
        <v>104</v>
      </c>
      <c r="F20" s="7">
        <v>0</v>
      </c>
      <c r="G20" s="7"/>
      <c r="H20" s="7">
        <v>1930</v>
      </c>
      <c r="I20" s="7"/>
      <c r="J20" s="7">
        <v>0</v>
      </c>
      <c r="L20" s="7">
        <v>496</v>
      </c>
    </row>
    <row r="21" spans="2:15">
      <c r="C21" s="2" t="s">
        <v>152</v>
      </c>
      <c r="F21" s="7">
        <v>20507</v>
      </c>
      <c r="G21" s="7"/>
      <c r="H21" s="7">
        <v>11109</v>
      </c>
      <c r="I21" s="7"/>
      <c r="J21" s="7">
        <v>19448</v>
      </c>
      <c r="K21" s="7"/>
      <c r="L21" s="7">
        <v>9879</v>
      </c>
    </row>
    <row r="22" spans="2:15">
      <c r="C22" s="2" t="s">
        <v>153</v>
      </c>
      <c r="F22" s="7">
        <v>0</v>
      </c>
      <c r="G22" s="7"/>
      <c r="H22" s="7">
        <v>-4999</v>
      </c>
      <c r="I22" s="7"/>
      <c r="J22" s="7">
        <v>0</v>
      </c>
      <c r="L22" s="7">
        <v>-2993</v>
      </c>
    </row>
    <row r="23" spans="2:15">
      <c r="C23" s="2" t="s">
        <v>137</v>
      </c>
      <c r="F23" s="7">
        <v>0</v>
      </c>
      <c r="G23" s="7"/>
      <c r="H23" s="7">
        <v>56</v>
      </c>
      <c r="I23" s="7"/>
      <c r="J23" s="7">
        <v>0</v>
      </c>
      <c r="L23" s="7">
        <v>0</v>
      </c>
    </row>
    <row r="24" spans="2:15" hidden="1">
      <c r="C24" s="2" t="s">
        <v>104</v>
      </c>
      <c r="G24" s="7"/>
      <c r="I24" s="7"/>
      <c r="K24" s="7"/>
    </row>
    <row r="25" spans="2:15">
      <c r="C25" s="2" t="s">
        <v>135</v>
      </c>
      <c r="F25" s="7">
        <v>-647</v>
      </c>
      <c r="G25" s="7"/>
      <c r="H25" s="7">
        <v>-2675</v>
      </c>
      <c r="I25" s="7"/>
      <c r="J25" s="7">
        <v>-647</v>
      </c>
      <c r="K25" s="7"/>
      <c r="L25" s="7">
        <v>-2502</v>
      </c>
    </row>
    <row r="26" spans="2:15">
      <c r="C26" s="2" t="s">
        <v>105</v>
      </c>
      <c r="F26" s="7">
        <v>0</v>
      </c>
      <c r="G26" s="7"/>
      <c r="H26" s="7">
        <v>476</v>
      </c>
      <c r="I26" s="7"/>
      <c r="J26" s="7">
        <v>0</v>
      </c>
      <c r="K26" s="7"/>
      <c r="L26" s="7">
        <v>438</v>
      </c>
    </row>
    <row r="27" spans="2:15">
      <c r="C27" s="2" t="s">
        <v>138</v>
      </c>
      <c r="E27" s="8"/>
      <c r="F27" s="7">
        <v>14827</v>
      </c>
      <c r="G27" s="7"/>
      <c r="H27" s="7">
        <v>3725</v>
      </c>
      <c r="I27" s="7"/>
      <c r="J27" s="7">
        <v>14638</v>
      </c>
      <c r="L27" s="7">
        <v>3411</v>
      </c>
    </row>
    <row r="28" spans="2:15">
      <c r="C28" s="2" t="s">
        <v>106</v>
      </c>
      <c r="F28" s="9">
        <v>-3993</v>
      </c>
      <c r="G28" s="9"/>
      <c r="H28" s="9">
        <v>-3365</v>
      </c>
      <c r="I28" s="9"/>
      <c r="J28" s="9">
        <v>-4675</v>
      </c>
      <c r="K28" s="120"/>
      <c r="L28" s="9">
        <v>-4546</v>
      </c>
      <c r="M28" s="8"/>
    </row>
    <row r="29" spans="2:15">
      <c r="C29" s="2" t="s">
        <v>107</v>
      </c>
      <c r="F29" s="9">
        <v>4255</v>
      </c>
      <c r="G29" s="9"/>
      <c r="H29" s="9">
        <v>7862</v>
      </c>
      <c r="I29" s="9"/>
      <c r="J29" s="9">
        <v>1938</v>
      </c>
      <c r="K29" s="120"/>
      <c r="L29" s="9">
        <v>6089</v>
      </c>
      <c r="M29" s="8"/>
    </row>
    <row r="30" spans="2:15">
      <c r="C30" s="2" t="s">
        <v>136</v>
      </c>
      <c r="F30" s="87">
        <v>60</v>
      </c>
      <c r="G30" s="7"/>
      <c r="H30" s="87">
        <v>590</v>
      </c>
      <c r="I30" s="7"/>
      <c r="J30" s="87">
        <v>0</v>
      </c>
      <c r="L30" s="87">
        <v>375</v>
      </c>
      <c r="O30" s="121"/>
    </row>
    <row r="31" spans="2:15">
      <c r="B31" s="2" t="s">
        <v>108</v>
      </c>
      <c r="F31" s="7">
        <f>SUM(F11:F30)</f>
        <v>397686</v>
      </c>
      <c r="G31" s="7"/>
      <c r="H31" s="7">
        <f>SUM(H11:H30)</f>
        <v>309859</v>
      </c>
      <c r="I31" s="7"/>
      <c r="J31" s="7">
        <f>SUM(J11:J30)</f>
        <v>339341</v>
      </c>
      <c r="L31" s="7">
        <f>SUM(L11:L30)</f>
        <v>261667</v>
      </c>
    </row>
    <row r="32" spans="2:15">
      <c r="B32" s="2" t="s">
        <v>109</v>
      </c>
      <c r="F32" s="9"/>
      <c r="G32" s="9"/>
      <c r="H32" s="9"/>
      <c r="I32" s="9"/>
      <c r="J32" s="9"/>
      <c r="L32" s="9"/>
    </row>
    <row r="33" spans="1:15">
      <c r="C33" s="2" t="s">
        <v>110</v>
      </c>
      <c r="F33" s="9">
        <v>-200000</v>
      </c>
      <c r="G33" s="9"/>
      <c r="H33" s="9">
        <v>-412500</v>
      </c>
      <c r="I33" s="9"/>
      <c r="J33" s="9">
        <v>-200000</v>
      </c>
      <c r="L33" s="9">
        <v>-390000</v>
      </c>
    </row>
    <row r="34" spans="1:15" ht="21" customHeight="1">
      <c r="C34" s="2" t="s">
        <v>111</v>
      </c>
      <c r="F34" s="9">
        <v>200647</v>
      </c>
      <c r="G34" s="9"/>
      <c r="H34" s="9">
        <v>700533</v>
      </c>
      <c r="I34" s="9"/>
      <c r="J34" s="9">
        <v>200647</v>
      </c>
      <c r="L34" s="9">
        <v>682502</v>
      </c>
    </row>
    <row r="35" spans="1:15">
      <c r="C35" s="2" t="s">
        <v>126</v>
      </c>
      <c r="F35" s="7">
        <v>-128253</v>
      </c>
      <c r="G35" s="7"/>
      <c r="H35" s="7">
        <v>-106152</v>
      </c>
      <c r="I35" s="7"/>
      <c r="J35" s="7">
        <v>-122236</v>
      </c>
      <c r="L35" s="7">
        <v>-108842</v>
      </c>
      <c r="M35" s="8"/>
    </row>
    <row r="36" spans="1:15">
      <c r="C36" s="2" t="s">
        <v>12</v>
      </c>
      <c r="F36" s="7">
        <v>3128</v>
      </c>
      <c r="G36" s="7"/>
      <c r="H36" s="7">
        <v>-2382</v>
      </c>
      <c r="I36" s="7"/>
      <c r="J36" s="7">
        <v>2086</v>
      </c>
      <c r="L36" s="7">
        <v>-3252</v>
      </c>
    </row>
    <row r="37" spans="1:15">
      <c r="C37" s="2" t="s">
        <v>14</v>
      </c>
      <c r="F37" s="7">
        <v>199</v>
      </c>
      <c r="G37" s="7"/>
      <c r="H37" s="7">
        <v>-19</v>
      </c>
      <c r="I37" s="7"/>
      <c r="J37" s="7">
        <v>-18</v>
      </c>
      <c r="L37" s="7">
        <v>106</v>
      </c>
    </row>
    <row r="38" spans="1:15">
      <c r="C38" s="2" t="s">
        <v>128</v>
      </c>
      <c r="F38" s="7">
        <v>3207</v>
      </c>
      <c r="G38" s="7"/>
      <c r="H38" s="7">
        <v>831</v>
      </c>
      <c r="I38" s="7"/>
      <c r="J38" s="7">
        <v>3244</v>
      </c>
      <c r="L38" s="7">
        <v>719</v>
      </c>
    </row>
    <row r="39" spans="1:15">
      <c r="B39" s="2" t="s">
        <v>112</v>
      </c>
      <c r="F39" s="9"/>
      <c r="G39" s="9"/>
      <c r="H39" s="9"/>
      <c r="I39" s="9"/>
      <c r="J39" s="9"/>
      <c r="L39" s="9"/>
    </row>
    <row r="40" spans="1:15">
      <c r="C40" s="2" t="s">
        <v>130</v>
      </c>
      <c r="D40" s="12"/>
      <c r="E40" s="12"/>
      <c r="F40" s="9">
        <v>33519</v>
      </c>
      <c r="G40" s="9"/>
      <c r="H40" s="9">
        <v>11316</v>
      </c>
      <c r="I40" s="9"/>
      <c r="J40" s="9">
        <v>47949</v>
      </c>
      <c r="K40" s="120"/>
      <c r="L40" s="9">
        <v>14988</v>
      </c>
      <c r="O40" s="121"/>
    </row>
    <row r="41" spans="1:15">
      <c r="C41" s="2" t="s">
        <v>186</v>
      </c>
      <c r="D41" s="12"/>
      <c r="E41" s="120"/>
      <c r="F41" s="9">
        <v>-607</v>
      </c>
      <c r="G41" s="9"/>
      <c r="H41" s="9">
        <v>-725</v>
      </c>
      <c r="I41" s="9"/>
      <c r="J41" s="9">
        <v>-607</v>
      </c>
      <c r="K41" s="120"/>
      <c r="L41" s="9">
        <v>-725</v>
      </c>
      <c r="O41" s="121"/>
    </row>
    <row r="42" spans="1:15">
      <c r="C42" s="2" t="s">
        <v>134</v>
      </c>
      <c r="F42" s="87">
        <v>129</v>
      </c>
      <c r="G42" s="9"/>
      <c r="H42" s="87">
        <v>417</v>
      </c>
      <c r="I42" s="9"/>
      <c r="J42" s="87">
        <v>129</v>
      </c>
      <c r="L42" s="87">
        <v>417</v>
      </c>
      <c r="O42" s="121"/>
    </row>
    <row r="43" spans="1:15">
      <c r="B43" s="12" t="s">
        <v>113</v>
      </c>
      <c r="F43" s="7">
        <f>SUM(F31:F42)</f>
        <v>309655</v>
      </c>
      <c r="G43" s="9"/>
      <c r="H43" s="7">
        <f>SUM(H31:H42)</f>
        <v>501178</v>
      </c>
      <c r="I43" s="9"/>
      <c r="J43" s="7">
        <f>SUM(J31:J42)</f>
        <v>270535</v>
      </c>
      <c r="L43" s="7">
        <f>SUM(L31:L42)</f>
        <v>457580</v>
      </c>
    </row>
    <row r="44" spans="1:15">
      <c r="C44" s="122" t="s">
        <v>114</v>
      </c>
      <c r="E44" s="3"/>
      <c r="F44" s="7">
        <v>1110</v>
      </c>
      <c r="G44" s="9"/>
      <c r="H44" s="7">
        <v>2210</v>
      </c>
      <c r="I44" s="9"/>
      <c r="J44" s="7">
        <v>1070</v>
      </c>
      <c r="L44" s="7">
        <v>2186</v>
      </c>
      <c r="M44" s="8"/>
    </row>
    <row r="45" spans="1:15">
      <c r="C45" s="122" t="s">
        <v>151</v>
      </c>
      <c r="F45" s="9">
        <v>-76958</v>
      </c>
      <c r="G45" s="9"/>
      <c r="H45" s="9">
        <v>-56567</v>
      </c>
      <c r="I45" s="9"/>
      <c r="J45" s="9">
        <v>-73253</v>
      </c>
      <c r="K45" s="120"/>
      <c r="L45" s="9">
        <v>-53281</v>
      </c>
      <c r="M45" s="8"/>
    </row>
    <row r="46" spans="1:15">
      <c r="C46" s="122" t="s">
        <v>156</v>
      </c>
      <c r="F46" s="87">
        <v>0</v>
      </c>
      <c r="G46" s="9"/>
      <c r="H46" s="87">
        <v>2278</v>
      </c>
      <c r="I46" s="9"/>
      <c r="J46" s="87">
        <v>0</v>
      </c>
      <c r="L46" s="87">
        <v>0</v>
      </c>
      <c r="M46" s="8"/>
    </row>
    <row r="47" spans="1:15" s="123" customFormat="1">
      <c r="A47" s="123" t="s">
        <v>115</v>
      </c>
      <c r="B47" s="124"/>
      <c r="F47" s="88">
        <f>SUM(F43:F46)</f>
        <v>233807</v>
      </c>
      <c r="G47" s="6"/>
      <c r="H47" s="88">
        <f>SUM(H43:H46)</f>
        <v>449099</v>
      </c>
      <c r="I47" s="6"/>
      <c r="J47" s="88">
        <f>SUM(J43:J46)</f>
        <v>198352</v>
      </c>
      <c r="K47" s="125"/>
      <c r="L47" s="88">
        <f>SUM(L43:L46)</f>
        <v>406485</v>
      </c>
      <c r="N47" s="52"/>
      <c r="O47" s="126"/>
    </row>
    <row r="48" spans="1:15">
      <c r="A48" s="14" t="s">
        <v>116</v>
      </c>
      <c r="B48" s="12"/>
      <c r="C48" s="12"/>
      <c r="D48" s="12"/>
      <c r="E48" s="12"/>
      <c r="G48" s="9"/>
      <c r="H48" s="9"/>
      <c r="I48" s="9"/>
      <c r="J48" s="9"/>
      <c r="K48" s="120"/>
      <c r="L48" s="9"/>
    </row>
    <row r="49" spans="1:13">
      <c r="B49" s="2" t="s">
        <v>144</v>
      </c>
      <c r="E49" s="1"/>
      <c r="F49" s="7">
        <v>600000</v>
      </c>
      <c r="G49" s="7"/>
      <c r="H49" s="7">
        <v>100000</v>
      </c>
      <c r="I49" s="7"/>
      <c r="J49" s="7">
        <v>600000</v>
      </c>
      <c r="L49" s="7">
        <v>100000</v>
      </c>
    </row>
    <row r="50" spans="1:13">
      <c r="A50" s="14"/>
      <c r="B50" s="127" t="s">
        <v>143</v>
      </c>
      <c r="C50" s="12"/>
      <c r="D50" s="12"/>
      <c r="E50" s="12"/>
      <c r="F50" s="7">
        <v>-350000</v>
      </c>
      <c r="G50" s="9"/>
      <c r="H50" s="7">
        <v>-250000</v>
      </c>
      <c r="I50" s="9"/>
      <c r="J50" s="7">
        <v>-350000</v>
      </c>
      <c r="K50" s="120"/>
      <c r="L50" s="7">
        <v>-250000</v>
      </c>
    </row>
    <row r="51" spans="1:13">
      <c r="B51" s="127" t="s">
        <v>145</v>
      </c>
      <c r="E51" s="1"/>
      <c r="F51" s="7">
        <v>0</v>
      </c>
      <c r="G51" s="7"/>
      <c r="H51" s="7">
        <v>0</v>
      </c>
      <c r="I51" s="7"/>
      <c r="J51" s="7">
        <v>0</v>
      </c>
      <c r="L51" s="7">
        <v>100000</v>
      </c>
    </row>
    <row r="52" spans="1:13">
      <c r="B52" s="127" t="s">
        <v>118</v>
      </c>
      <c r="E52" s="1"/>
      <c r="F52" s="7">
        <v>0</v>
      </c>
      <c r="G52" s="7"/>
      <c r="H52" s="7">
        <v>0</v>
      </c>
      <c r="I52" s="7"/>
      <c r="J52" s="7">
        <v>-70000</v>
      </c>
      <c r="L52" s="7">
        <v>0</v>
      </c>
    </row>
    <row r="53" spans="1:13">
      <c r="A53" s="14"/>
      <c r="B53" s="127" t="s">
        <v>177</v>
      </c>
      <c r="C53" s="12"/>
      <c r="D53" s="12"/>
      <c r="E53" s="12"/>
      <c r="F53" s="7">
        <v>182764</v>
      </c>
      <c r="G53" s="9"/>
      <c r="H53" s="7">
        <v>0</v>
      </c>
      <c r="I53" s="9"/>
      <c r="J53" s="7">
        <v>182764</v>
      </c>
      <c r="K53" s="120"/>
      <c r="L53" s="7">
        <v>0</v>
      </c>
    </row>
    <row r="54" spans="1:13">
      <c r="A54" s="14"/>
      <c r="B54" s="127" t="s">
        <v>117</v>
      </c>
      <c r="C54" s="12"/>
      <c r="D54" s="12"/>
      <c r="E54" s="12"/>
      <c r="F54" s="7">
        <v>1875</v>
      </c>
      <c r="G54" s="9"/>
      <c r="H54" s="146">
        <v>3190</v>
      </c>
      <c r="I54" s="9"/>
      <c r="J54" s="7">
        <v>0</v>
      </c>
      <c r="K54" s="120"/>
      <c r="L54" s="7">
        <v>0</v>
      </c>
    </row>
    <row r="55" spans="1:13">
      <c r="A55" s="14"/>
      <c r="B55" s="127" t="s">
        <v>182</v>
      </c>
      <c r="C55" s="12"/>
      <c r="D55" s="12"/>
      <c r="E55" s="12"/>
      <c r="F55" s="7">
        <v>0</v>
      </c>
      <c r="G55" s="9"/>
      <c r="H55" s="7">
        <v>0</v>
      </c>
      <c r="I55" s="9"/>
      <c r="J55" s="7">
        <v>-59999</v>
      </c>
      <c r="K55" s="120"/>
      <c r="L55" s="7">
        <v>-419400</v>
      </c>
    </row>
    <row r="56" spans="1:13">
      <c r="A56" s="14"/>
      <c r="B56" s="127" t="s">
        <v>194</v>
      </c>
      <c r="C56" s="12"/>
      <c r="D56" s="12"/>
      <c r="E56" s="12"/>
      <c r="F56" s="7">
        <v>-10000</v>
      </c>
      <c r="G56" s="9"/>
      <c r="H56" s="146">
        <v>0</v>
      </c>
      <c r="I56" s="9"/>
      <c r="J56" s="7">
        <v>-10000</v>
      </c>
      <c r="K56" s="120"/>
      <c r="L56" s="7">
        <v>0</v>
      </c>
    </row>
    <row r="57" spans="1:13">
      <c r="B57" s="2" t="s">
        <v>139</v>
      </c>
      <c r="E57" s="1"/>
      <c r="F57" s="7">
        <v>-171388</v>
      </c>
      <c r="G57" s="7"/>
      <c r="H57" s="9">
        <v>-70175</v>
      </c>
      <c r="I57" s="7"/>
      <c r="J57" s="7">
        <v>-113191</v>
      </c>
      <c r="L57" s="9">
        <v>-61408</v>
      </c>
    </row>
    <row r="58" spans="1:13">
      <c r="B58" s="2" t="s">
        <v>140</v>
      </c>
      <c r="F58" s="9">
        <v>373</v>
      </c>
      <c r="G58" s="9"/>
      <c r="H58" s="7">
        <v>44</v>
      </c>
      <c r="I58" s="9"/>
      <c r="J58" s="9">
        <v>373</v>
      </c>
      <c r="K58" s="120"/>
      <c r="L58" s="7">
        <v>28</v>
      </c>
    </row>
    <row r="59" spans="1:13">
      <c r="B59" s="2" t="s">
        <v>141</v>
      </c>
      <c r="E59" s="1"/>
      <c r="F59" s="7">
        <v>-3118</v>
      </c>
      <c r="G59" s="7"/>
      <c r="H59" s="7">
        <v>-4430</v>
      </c>
      <c r="I59" s="7"/>
      <c r="J59" s="7">
        <v>-3118</v>
      </c>
      <c r="L59" s="7">
        <v>-4397</v>
      </c>
    </row>
    <row r="60" spans="1:13">
      <c r="B60" s="122" t="s">
        <v>146</v>
      </c>
      <c r="E60" s="1"/>
      <c r="F60" s="7">
        <v>4989</v>
      </c>
      <c r="G60" s="7"/>
      <c r="H60" s="7">
        <v>1224</v>
      </c>
      <c r="I60" s="7"/>
      <c r="J60" s="7">
        <v>5625</v>
      </c>
      <c r="L60" s="7">
        <v>2614</v>
      </c>
      <c r="M60" s="8"/>
    </row>
    <row r="61" spans="1:13">
      <c r="A61" s="14" t="s">
        <v>119</v>
      </c>
      <c r="B61" s="12"/>
      <c r="C61" s="128"/>
      <c r="D61" s="12"/>
      <c r="E61" s="12"/>
      <c r="F61" s="88">
        <f>SUM(F49:F60)</f>
        <v>255495</v>
      </c>
      <c r="G61" s="7"/>
      <c r="H61" s="88">
        <f>SUM(H49:H60)</f>
        <v>-220147</v>
      </c>
      <c r="I61" s="7"/>
      <c r="J61" s="88">
        <f>SUM(J49:J60)</f>
        <v>182454</v>
      </c>
      <c r="K61" s="120"/>
      <c r="L61" s="88">
        <f>SUM(L49:L60)</f>
        <v>-532563</v>
      </c>
    </row>
    <row r="62" spans="1:13">
      <c r="A62" s="123" t="s">
        <v>120</v>
      </c>
      <c r="C62" s="128"/>
      <c r="D62" s="12"/>
      <c r="E62" s="12"/>
      <c r="F62" s="6"/>
      <c r="G62" s="6"/>
      <c r="H62" s="6"/>
      <c r="I62" s="6"/>
      <c r="J62" s="6"/>
      <c r="K62" s="120"/>
      <c r="L62" s="6"/>
    </row>
    <row r="63" spans="1:13" hidden="1">
      <c r="A63" s="123"/>
      <c r="B63" s="2" t="s">
        <v>121</v>
      </c>
      <c r="C63" s="128"/>
      <c r="D63" s="12"/>
      <c r="E63" s="12"/>
      <c r="F63" s="7">
        <v>0</v>
      </c>
      <c r="G63" s="7"/>
      <c r="H63" s="7">
        <f>+[1]CF!$F$60</f>
        <v>0</v>
      </c>
      <c r="I63" s="7"/>
      <c r="J63" s="7">
        <v>0</v>
      </c>
      <c r="K63" s="120"/>
      <c r="L63" s="7">
        <v>0</v>
      </c>
    </row>
    <row r="64" spans="1:13">
      <c r="A64" s="123"/>
      <c r="B64" s="2" t="s">
        <v>184</v>
      </c>
      <c r="C64" s="128"/>
      <c r="D64" s="12"/>
      <c r="E64" s="12"/>
      <c r="F64" s="7">
        <v>60000</v>
      </c>
      <c r="G64" s="7"/>
      <c r="H64" s="7">
        <v>0</v>
      </c>
      <c r="I64" s="7"/>
      <c r="J64" s="7">
        <v>60000</v>
      </c>
      <c r="K64" s="120"/>
      <c r="L64" s="7">
        <v>0</v>
      </c>
    </row>
    <row r="65" spans="1:15">
      <c r="A65" s="123"/>
      <c r="B65" s="2" t="s">
        <v>171</v>
      </c>
      <c r="C65" s="128"/>
      <c r="D65" s="12"/>
      <c r="E65" s="12"/>
      <c r="F65" s="7">
        <v>-80000</v>
      </c>
      <c r="G65" s="7"/>
      <c r="H65" s="7">
        <v>0</v>
      </c>
      <c r="I65" s="7"/>
      <c r="J65" s="7">
        <v>-60000</v>
      </c>
      <c r="K65" s="120"/>
      <c r="L65" s="7">
        <v>0</v>
      </c>
    </row>
    <row r="66" spans="1:15">
      <c r="A66" s="123"/>
      <c r="B66" s="2" t="s">
        <v>163</v>
      </c>
      <c r="C66" s="128"/>
      <c r="D66" s="12"/>
      <c r="E66" s="12"/>
      <c r="F66" s="7">
        <v>20000</v>
      </c>
      <c r="G66" s="7"/>
      <c r="H66" s="7">
        <v>380000</v>
      </c>
      <c r="I66" s="7"/>
      <c r="J66" s="7">
        <v>0</v>
      </c>
      <c r="K66" s="120"/>
      <c r="L66" s="7">
        <v>300000</v>
      </c>
    </row>
    <row r="67" spans="1:15">
      <c r="B67" s="2" t="s">
        <v>164</v>
      </c>
      <c r="C67" s="128"/>
      <c r="D67" s="12"/>
      <c r="E67" s="12"/>
      <c r="F67" s="7">
        <v>-344218</v>
      </c>
      <c r="G67" s="7"/>
      <c r="H67" s="8">
        <v>-30927</v>
      </c>
      <c r="I67" s="7"/>
      <c r="J67" s="7">
        <v>-251402</v>
      </c>
      <c r="K67" s="120"/>
      <c r="L67" s="7">
        <v>-26143</v>
      </c>
    </row>
    <row r="68" spans="1:15">
      <c r="B68" s="2" t="s">
        <v>147</v>
      </c>
      <c r="C68" s="128"/>
      <c r="D68" s="12"/>
      <c r="E68" s="12"/>
      <c r="F68" s="7">
        <v>-6349</v>
      </c>
      <c r="G68" s="7"/>
      <c r="H68" s="7">
        <v>-9182</v>
      </c>
      <c r="I68" s="7"/>
      <c r="J68" s="7">
        <v>-4951</v>
      </c>
      <c r="K68" s="120"/>
      <c r="L68" s="7">
        <v>-6577</v>
      </c>
      <c r="O68" s="121"/>
    </row>
    <row r="69" spans="1:15">
      <c r="B69" s="12" t="s">
        <v>148</v>
      </c>
      <c r="C69" s="128"/>
      <c r="D69" s="12"/>
      <c r="E69" s="12"/>
      <c r="F69" s="7">
        <v>-270</v>
      </c>
      <c r="G69" s="7"/>
      <c r="H69" s="7">
        <v>-452</v>
      </c>
      <c r="I69" s="7"/>
      <c r="J69" s="7">
        <v>0</v>
      </c>
      <c r="K69" s="120"/>
      <c r="L69" s="7">
        <v>-76</v>
      </c>
    </row>
    <row r="70" spans="1:15">
      <c r="B70" s="12" t="s">
        <v>149</v>
      </c>
      <c r="C70" s="128"/>
      <c r="D70" s="12"/>
      <c r="E70" s="12"/>
      <c r="F70" s="7">
        <v>-60</v>
      </c>
      <c r="G70" s="7"/>
      <c r="H70" s="7">
        <v>-590</v>
      </c>
      <c r="I70" s="7"/>
      <c r="J70" s="7">
        <v>0</v>
      </c>
      <c r="K70" s="120"/>
      <c r="L70" s="7">
        <v>-375</v>
      </c>
    </row>
    <row r="71" spans="1:15">
      <c r="B71" s="122" t="s">
        <v>150</v>
      </c>
      <c r="E71" s="3"/>
      <c r="F71" s="7">
        <v>-5157</v>
      </c>
      <c r="G71" s="7"/>
      <c r="H71" s="7">
        <v>-6889</v>
      </c>
      <c r="I71" s="7"/>
      <c r="J71" s="7">
        <v>-2773</v>
      </c>
      <c r="L71" s="7">
        <v>-5165</v>
      </c>
      <c r="O71" s="121"/>
    </row>
    <row r="72" spans="1:15">
      <c r="B72" s="2" t="s">
        <v>122</v>
      </c>
      <c r="C72" s="128"/>
      <c r="D72" s="12"/>
      <c r="E72" s="12"/>
      <c r="F72" s="9">
        <v>-298870</v>
      </c>
      <c r="G72" s="9"/>
      <c r="H72" s="9">
        <v>-194416</v>
      </c>
      <c r="I72" s="9"/>
      <c r="J72" s="9">
        <v>-298870</v>
      </c>
      <c r="K72" s="120"/>
      <c r="L72" s="9">
        <v>-194416</v>
      </c>
      <c r="M72" s="8"/>
      <c r="O72" s="121"/>
    </row>
    <row r="73" spans="1:15">
      <c r="A73" s="14"/>
      <c r="B73" s="127" t="s">
        <v>183</v>
      </c>
      <c r="C73" s="12"/>
      <c r="D73" s="12"/>
      <c r="E73" s="12"/>
      <c r="F73" s="7">
        <v>0</v>
      </c>
      <c r="G73" s="9"/>
      <c r="H73" s="7">
        <v>-419400</v>
      </c>
      <c r="I73" s="9"/>
      <c r="J73" s="7">
        <v>0</v>
      </c>
      <c r="K73" s="120"/>
      <c r="L73" s="7">
        <v>0</v>
      </c>
    </row>
    <row r="74" spans="1:15">
      <c r="A74" s="123" t="s">
        <v>123</v>
      </c>
      <c r="C74" s="128"/>
      <c r="D74" s="12"/>
      <c r="E74" s="12"/>
      <c r="F74" s="88">
        <f>SUM(F63:F73)</f>
        <v>-654924</v>
      </c>
      <c r="G74" s="7"/>
      <c r="H74" s="88">
        <f>SUM(H63:H73)</f>
        <v>-281856</v>
      </c>
      <c r="I74" s="7"/>
      <c r="J74" s="88">
        <f>SUM(J63:J73)</f>
        <v>-557996</v>
      </c>
      <c r="K74" s="120"/>
      <c r="L74" s="88">
        <f>SUM(L63:L73)</f>
        <v>67248</v>
      </c>
      <c r="M74" s="3"/>
      <c r="O74" s="58"/>
    </row>
    <row r="75" spans="1:15" ht="10.5" customHeight="1">
      <c r="A75" s="123"/>
      <c r="C75" s="128"/>
      <c r="D75" s="12"/>
      <c r="E75" s="12"/>
      <c r="F75" s="6"/>
      <c r="G75" s="7"/>
      <c r="I75" s="7"/>
      <c r="J75" s="6"/>
      <c r="K75" s="120"/>
      <c r="L75" s="6"/>
    </row>
    <row r="76" spans="1:15">
      <c r="A76" s="14" t="s">
        <v>124</v>
      </c>
      <c r="B76" s="12"/>
      <c r="C76" s="14"/>
      <c r="D76" s="12"/>
      <c r="E76" s="12"/>
      <c r="F76" s="10">
        <f>F47+F61+F74</f>
        <v>-165622</v>
      </c>
      <c r="G76" s="7"/>
      <c r="H76" s="10">
        <f>H47+H61+H74</f>
        <v>-52904</v>
      </c>
      <c r="I76" s="7"/>
      <c r="J76" s="10">
        <f>J47+J61+J74</f>
        <v>-177190</v>
      </c>
      <c r="K76" s="120"/>
      <c r="L76" s="10">
        <f>L47+L61+L74</f>
        <v>-58830</v>
      </c>
      <c r="M76" s="3"/>
      <c r="O76" s="58"/>
    </row>
    <row r="77" spans="1:15">
      <c r="A77" s="14" t="s">
        <v>172</v>
      </c>
      <c r="B77" s="14"/>
      <c r="C77" s="129"/>
      <c r="D77" s="14"/>
      <c r="E77" s="130"/>
      <c r="F77" s="138">
        <f>+BS!K11</f>
        <v>289834</v>
      </c>
      <c r="G77" s="7"/>
      <c r="H77" s="138">
        <v>268784</v>
      </c>
      <c r="I77" s="7"/>
      <c r="J77" s="138">
        <f>+BS!O11</f>
        <v>268833</v>
      </c>
      <c r="K77" s="6"/>
      <c r="L77" s="138">
        <v>260168</v>
      </c>
      <c r="M77" s="131"/>
      <c r="O77" s="132"/>
    </row>
    <row r="78" spans="1:15" ht="24" thickBot="1">
      <c r="A78" s="14" t="s">
        <v>173</v>
      </c>
      <c r="B78" s="14"/>
      <c r="C78" s="14"/>
      <c r="D78" s="14"/>
      <c r="E78" s="5"/>
      <c r="F78" s="104">
        <f>SUM(F76:F77)</f>
        <v>124212</v>
      </c>
      <c r="G78" s="7"/>
      <c r="H78" s="104">
        <f>SUM(H76:H77)</f>
        <v>215880</v>
      </c>
      <c r="I78" s="7"/>
      <c r="J78" s="104">
        <f>SUM(J76:J77)</f>
        <v>91643</v>
      </c>
      <c r="K78" s="6"/>
      <c r="L78" s="104">
        <f>SUM(L76:L77)</f>
        <v>201338</v>
      </c>
      <c r="O78" s="133"/>
    </row>
    <row r="79" spans="1:15" ht="24" thickTop="1">
      <c r="A79" s="14"/>
      <c r="B79" s="14"/>
      <c r="C79" s="14"/>
      <c r="D79" s="14"/>
      <c r="E79" s="1"/>
      <c r="G79" s="7"/>
      <c r="I79" s="7"/>
      <c r="K79" s="6"/>
      <c r="L79" s="6"/>
      <c r="O79" s="58"/>
    </row>
    <row r="80" spans="1:15">
      <c r="A80" s="14"/>
      <c r="B80" s="14"/>
      <c r="C80" s="14"/>
      <c r="D80" s="14"/>
      <c r="E80" s="1"/>
      <c r="F80" s="6"/>
      <c r="G80" s="6"/>
      <c r="H80" s="6"/>
      <c r="I80" s="6"/>
      <c r="J80" s="6"/>
      <c r="K80" s="6"/>
      <c r="L80" s="6"/>
      <c r="O80" s="58"/>
    </row>
    <row r="81" spans="1:12">
      <c r="A81" s="14"/>
      <c r="B81" s="14"/>
      <c r="C81" s="14"/>
      <c r="D81" s="14"/>
      <c r="E81" s="1"/>
      <c r="F81" s="6"/>
      <c r="G81" s="6"/>
      <c r="H81" s="8"/>
      <c r="I81" s="6"/>
      <c r="J81" s="6"/>
      <c r="K81" s="6"/>
      <c r="L81" s="8"/>
    </row>
    <row r="82" spans="1:12">
      <c r="G82" s="7"/>
      <c r="I82" s="7"/>
    </row>
    <row r="83" spans="1:12" hidden="1">
      <c r="D83" s="131"/>
      <c r="E83" s="131"/>
      <c r="G83" s="7"/>
      <c r="I83" s="7"/>
      <c r="K83" s="134"/>
      <c r="L83" s="7">
        <f>L78-BS!O11</f>
        <v>-67495</v>
      </c>
    </row>
    <row r="84" spans="1:12" hidden="1">
      <c r="G84" s="7"/>
      <c r="I84" s="7"/>
      <c r="K84" s="134"/>
      <c r="L84" s="7">
        <f>+L83/2</f>
        <v>-33747.5</v>
      </c>
    </row>
    <row r="85" spans="1:12" hidden="1">
      <c r="K85" s="134"/>
    </row>
    <row r="86" spans="1:12" hidden="1">
      <c r="C86" s="135"/>
      <c r="D86" s="135"/>
      <c r="E86" s="135"/>
      <c r="K86" s="134"/>
    </row>
    <row r="87" spans="1:12">
      <c r="G87" s="7"/>
      <c r="I87" s="7"/>
    </row>
    <row r="88" spans="1:12">
      <c r="G88" s="7"/>
      <c r="I88" s="7"/>
    </row>
    <row r="89" spans="1:12">
      <c r="G89" s="7"/>
      <c r="I89" s="7"/>
    </row>
    <row r="90" spans="1:12">
      <c r="G90" s="7"/>
      <c r="I90" s="7"/>
    </row>
    <row r="91" spans="1:12">
      <c r="G91" s="7"/>
      <c r="I91" s="7"/>
    </row>
    <row r="92" spans="1:12">
      <c r="G92" s="7"/>
      <c r="I92" s="7"/>
    </row>
    <row r="93" spans="1:12">
      <c r="G93" s="7"/>
      <c r="I93" s="7"/>
    </row>
    <row r="94" spans="1:12">
      <c r="G94" s="7"/>
      <c r="I94" s="7"/>
    </row>
    <row r="95" spans="1:12">
      <c r="G95" s="7"/>
      <c r="I95" s="7"/>
    </row>
    <row r="96" spans="1:12">
      <c r="F96" s="139"/>
      <c r="G96" s="7"/>
      <c r="I96" s="7"/>
    </row>
    <row r="97" spans="6:9">
      <c r="F97" s="139"/>
      <c r="G97" s="7"/>
      <c r="I97" s="7"/>
    </row>
    <row r="98" spans="6:9">
      <c r="F98" s="139"/>
      <c r="G98" s="7"/>
      <c r="I98" s="7"/>
    </row>
    <row r="99" spans="6:9">
      <c r="F99" s="139"/>
      <c r="G99" s="7"/>
      <c r="I99" s="7"/>
    </row>
    <row r="100" spans="6:9">
      <c r="F100" s="139"/>
      <c r="G100" s="7"/>
      <c r="I100" s="7"/>
    </row>
    <row r="101" spans="6:9">
      <c r="F101" s="139"/>
      <c r="G101" s="7"/>
      <c r="I101" s="7"/>
    </row>
    <row r="102" spans="6:9">
      <c r="G102" s="7"/>
      <c r="I102" s="7"/>
    </row>
    <row r="103" spans="6:9">
      <c r="G103" s="7"/>
      <c r="I103" s="7"/>
    </row>
    <row r="104" spans="6:9">
      <c r="G104" s="7"/>
      <c r="I104" s="7"/>
    </row>
    <row r="105" spans="6:9">
      <c r="G105" s="7"/>
      <c r="I105" s="7"/>
    </row>
    <row r="106" spans="6:9">
      <c r="G106" s="7"/>
      <c r="I106" s="7"/>
    </row>
    <row r="107" spans="6:9">
      <c r="G107" s="7"/>
      <c r="I107" s="7"/>
    </row>
    <row r="108" spans="6:9">
      <c r="G108" s="7"/>
      <c r="I108" s="7"/>
    </row>
    <row r="109" spans="6:9">
      <c r="G109" s="7"/>
      <c r="I109" s="7"/>
    </row>
    <row r="110" spans="6:9">
      <c r="G110" s="7"/>
      <c r="I110" s="7"/>
    </row>
    <row r="111" spans="6:9">
      <c r="G111" s="7"/>
      <c r="I111" s="7"/>
    </row>
    <row r="112" spans="6:9">
      <c r="G112" s="7"/>
      <c r="I112" s="7"/>
    </row>
    <row r="113" spans="7:9">
      <c r="G113" s="7"/>
      <c r="I113" s="7"/>
    </row>
    <row r="114" spans="7:9">
      <c r="G114" s="7"/>
      <c r="I114" s="7"/>
    </row>
    <row r="115" spans="7:9">
      <c r="G115" s="7"/>
      <c r="I115" s="7"/>
    </row>
    <row r="116" spans="7:9">
      <c r="G116" s="7"/>
      <c r="I116" s="7"/>
    </row>
    <row r="117" spans="7:9">
      <c r="G117" s="7"/>
      <c r="I117" s="7"/>
    </row>
    <row r="118" spans="7:9">
      <c r="G118" s="7"/>
      <c r="I118" s="7"/>
    </row>
    <row r="119" spans="7:9">
      <c r="G119" s="7"/>
      <c r="I119" s="7"/>
    </row>
    <row r="120" spans="7:9">
      <c r="G120" s="7"/>
      <c r="I120" s="7"/>
    </row>
    <row r="121" spans="7:9">
      <c r="G121" s="7"/>
      <c r="I121" s="7"/>
    </row>
    <row r="122" spans="7:9">
      <c r="G122" s="7"/>
      <c r="I122" s="7"/>
    </row>
    <row r="123" spans="7:9">
      <c r="G123" s="7"/>
      <c r="I123" s="7"/>
    </row>
    <row r="124" spans="7:9">
      <c r="G124" s="7"/>
      <c r="I124" s="7"/>
    </row>
    <row r="125" spans="7:9">
      <c r="G125" s="7"/>
      <c r="I125" s="7"/>
    </row>
    <row r="126" spans="7:9">
      <c r="G126" s="7"/>
      <c r="I126" s="7"/>
    </row>
    <row r="127" spans="7:9">
      <c r="G127" s="7"/>
      <c r="I127" s="7"/>
    </row>
    <row r="128" spans="7:9">
      <c r="G128" s="7"/>
      <c r="I128" s="7"/>
    </row>
    <row r="129" spans="7:9">
      <c r="G129" s="7"/>
      <c r="I129" s="7"/>
    </row>
    <row r="130" spans="7:9">
      <c r="G130" s="7"/>
      <c r="I130" s="7"/>
    </row>
    <row r="131" spans="7:9">
      <c r="G131" s="7"/>
      <c r="I131" s="7"/>
    </row>
    <row r="132" spans="7:9">
      <c r="G132" s="7"/>
      <c r="I132" s="7"/>
    </row>
    <row r="133" spans="7:9">
      <c r="G133" s="7"/>
      <c r="I133" s="7"/>
    </row>
    <row r="134" spans="7:9">
      <c r="G134" s="7"/>
      <c r="I134" s="7"/>
    </row>
    <row r="135" spans="7:9">
      <c r="G135" s="7"/>
      <c r="I135" s="7"/>
    </row>
    <row r="136" spans="7:9">
      <c r="G136" s="7"/>
      <c r="I136" s="7"/>
    </row>
    <row r="137" spans="7:9">
      <c r="G137" s="7"/>
      <c r="I137" s="7"/>
    </row>
    <row r="138" spans="7:9">
      <c r="G138" s="7"/>
      <c r="I138" s="7"/>
    </row>
    <row r="139" spans="7:9">
      <c r="G139" s="7"/>
      <c r="I139" s="7"/>
    </row>
    <row r="140" spans="7:9">
      <c r="G140" s="7"/>
      <c r="I140" s="7"/>
    </row>
    <row r="141" spans="7:9">
      <c r="G141" s="7"/>
      <c r="I141" s="7"/>
    </row>
    <row r="142" spans="7:9">
      <c r="G142" s="7"/>
      <c r="I142" s="7"/>
    </row>
    <row r="143" spans="7:9">
      <c r="G143" s="7"/>
      <c r="I143" s="7"/>
    </row>
    <row r="144" spans="7:9">
      <c r="G144" s="7"/>
      <c r="I144" s="7"/>
    </row>
    <row r="145" spans="7:9">
      <c r="G145" s="7"/>
      <c r="I145" s="7"/>
    </row>
    <row r="146" spans="7:9">
      <c r="G146" s="7"/>
      <c r="I146" s="7"/>
    </row>
    <row r="147" spans="7:9">
      <c r="G147" s="7"/>
      <c r="I147" s="7"/>
    </row>
    <row r="148" spans="7:9">
      <c r="G148" s="7"/>
      <c r="I148" s="7"/>
    </row>
    <row r="149" spans="7:9">
      <c r="G149" s="7"/>
      <c r="I149" s="7"/>
    </row>
    <row r="150" spans="7:9">
      <c r="G150" s="7"/>
      <c r="I150" s="7"/>
    </row>
    <row r="151" spans="7:9">
      <c r="G151" s="7"/>
      <c r="I151" s="7"/>
    </row>
    <row r="152" spans="7:9">
      <c r="G152" s="7"/>
      <c r="I152" s="7"/>
    </row>
    <row r="153" spans="7:9">
      <c r="G153" s="7"/>
      <c r="I153" s="7"/>
    </row>
    <row r="154" spans="7:9">
      <c r="G154" s="7"/>
      <c r="I154" s="7"/>
    </row>
    <row r="155" spans="7:9">
      <c r="G155" s="7"/>
      <c r="I155" s="7"/>
    </row>
    <row r="156" spans="7:9">
      <c r="G156" s="7"/>
      <c r="I156" s="7"/>
    </row>
    <row r="157" spans="7:9">
      <c r="G157" s="7"/>
      <c r="I157" s="7"/>
    </row>
    <row r="158" spans="7:9">
      <c r="G158" s="7"/>
      <c r="I158" s="7"/>
    </row>
    <row r="159" spans="7:9">
      <c r="G159" s="7"/>
      <c r="I159" s="7"/>
    </row>
    <row r="160" spans="7:9">
      <c r="G160" s="7"/>
      <c r="I160" s="7"/>
    </row>
    <row r="161" spans="7:9">
      <c r="G161" s="7"/>
      <c r="I161" s="7"/>
    </row>
    <row r="162" spans="7:9">
      <c r="G162" s="7"/>
      <c r="I162" s="7"/>
    </row>
    <row r="163" spans="7:9">
      <c r="G163" s="7"/>
      <c r="I163" s="7"/>
    </row>
    <row r="164" spans="7:9">
      <c r="G164" s="7"/>
      <c r="I164" s="7"/>
    </row>
    <row r="165" spans="7:9">
      <c r="G165" s="7"/>
      <c r="I165" s="7"/>
    </row>
    <row r="166" spans="7:9">
      <c r="G166" s="7"/>
      <c r="I166" s="7"/>
    </row>
    <row r="167" spans="7:9">
      <c r="G167" s="7"/>
      <c r="I167" s="7"/>
    </row>
    <row r="168" spans="7:9">
      <c r="G168" s="7"/>
      <c r="I168" s="7"/>
    </row>
    <row r="169" spans="7:9">
      <c r="G169" s="7"/>
      <c r="I169" s="7"/>
    </row>
    <row r="170" spans="7:9">
      <c r="G170" s="7"/>
      <c r="I170" s="7"/>
    </row>
    <row r="171" spans="7:9">
      <c r="G171" s="7"/>
      <c r="I171" s="7"/>
    </row>
    <row r="172" spans="7:9">
      <c r="G172" s="7"/>
      <c r="I172" s="7"/>
    </row>
    <row r="173" spans="7:9">
      <c r="G173" s="7"/>
      <c r="I173" s="7"/>
    </row>
    <row r="174" spans="7:9">
      <c r="G174" s="7"/>
      <c r="I174" s="7"/>
    </row>
    <row r="175" spans="7:9">
      <c r="G175" s="7"/>
      <c r="I175" s="7"/>
    </row>
    <row r="176" spans="7:9">
      <c r="G176" s="7"/>
      <c r="I176" s="7"/>
    </row>
    <row r="177" spans="7:9">
      <c r="G177" s="7"/>
      <c r="I177" s="7"/>
    </row>
    <row r="178" spans="7:9">
      <c r="G178" s="7"/>
      <c r="I178" s="7"/>
    </row>
    <row r="179" spans="7:9">
      <c r="G179" s="7"/>
      <c r="I179" s="7"/>
    </row>
    <row r="180" spans="7:9">
      <c r="G180" s="7"/>
      <c r="I180" s="7"/>
    </row>
    <row r="181" spans="7:9">
      <c r="G181" s="7"/>
      <c r="I181" s="7"/>
    </row>
    <row r="182" spans="7:9">
      <c r="G182" s="7"/>
      <c r="I182" s="7"/>
    </row>
    <row r="183" spans="7:9">
      <c r="G183" s="7"/>
      <c r="I183" s="7"/>
    </row>
    <row r="184" spans="7:9">
      <c r="G184" s="7"/>
      <c r="I184" s="7"/>
    </row>
    <row r="185" spans="7:9">
      <c r="G185" s="7"/>
      <c r="I185" s="7"/>
    </row>
    <row r="186" spans="7:9">
      <c r="G186" s="7"/>
      <c r="I186" s="7"/>
    </row>
    <row r="187" spans="7:9">
      <c r="G187" s="7"/>
      <c r="I187" s="7"/>
    </row>
    <row r="188" spans="7:9">
      <c r="G188" s="7"/>
      <c r="I188" s="7"/>
    </row>
    <row r="189" spans="7:9">
      <c r="G189" s="7"/>
      <c r="I189" s="7"/>
    </row>
    <row r="190" spans="7:9">
      <c r="G190" s="7"/>
      <c r="I190" s="7"/>
    </row>
    <row r="191" spans="7:9">
      <c r="G191" s="7"/>
      <c r="I191" s="7"/>
    </row>
    <row r="192" spans="7:9">
      <c r="G192" s="7"/>
      <c r="I192" s="7"/>
    </row>
    <row r="193" spans="7:9">
      <c r="G193" s="7"/>
      <c r="I193" s="7"/>
    </row>
    <row r="194" spans="7:9">
      <c r="G194" s="7"/>
      <c r="I194" s="7"/>
    </row>
    <row r="195" spans="7:9">
      <c r="G195" s="7"/>
      <c r="I195" s="7"/>
    </row>
    <row r="196" spans="7:9">
      <c r="G196" s="7"/>
      <c r="I196" s="7"/>
    </row>
    <row r="197" spans="7:9">
      <c r="G197" s="7"/>
      <c r="I197" s="7"/>
    </row>
    <row r="198" spans="7:9">
      <c r="G198" s="7"/>
      <c r="I198" s="7"/>
    </row>
    <row r="199" spans="7:9">
      <c r="G199" s="7"/>
      <c r="I199" s="7"/>
    </row>
    <row r="200" spans="7:9">
      <c r="G200" s="7"/>
      <c r="I200" s="7"/>
    </row>
    <row r="201" spans="7:9">
      <c r="G201" s="7"/>
      <c r="I201" s="7"/>
    </row>
    <row r="202" spans="7:9">
      <c r="G202" s="7"/>
      <c r="I202" s="7"/>
    </row>
    <row r="203" spans="7:9">
      <c r="G203" s="7"/>
      <c r="I203" s="7"/>
    </row>
    <row r="204" spans="7:9">
      <c r="G204" s="7"/>
      <c r="I204" s="7"/>
    </row>
    <row r="205" spans="7:9">
      <c r="G205" s="7"/>
      <c r="I205" s="7"/>
    </row>
    <row r="206" spans="7:9">
      <c r="G206" s="7"/>
      <c r="I206" s="7"/>
    </row>
    <row r="207" spans="7:9">
      <c r="G207" s="7"/>
      <c r="I207" s="7"/>
    </row>
    <row r="208" spans="7:9">
      <c r="G208" s="7"/>
      <c r="I208" s="7"/>
    </row>
    <row r="209" spans="7:9">
      <c r="G209" s="7"/>
      <c r="I209" s="7"/>
    </row>
    <row r="210" spans="7:9">
      <c r="G210" s="7"/>
      <c r="I210" s="7"/>
    </row>
    <row r="211" spans="7:9">
      <c r="G211" s="7"/>
      <c r="I211" s="7"/>
    </row>
    <row r="212" spans="7:9">
      <c r="G212" s="7"/>
      <c r="I212" s="7"/>
    </row>
    <row r="213" spans="7:9">
      <c r="G213" s="7"/>
      <c r="I213" s="7"/>
    </row>
    <row r="214" spans="7:9">
      <c r="G214" s="7"/>
      <c r="I214" s="7"/>
    </row>
    <row r="215" spans="7:9">
      <c r="G215" s="7"/>
      <c r="I215" s="7"/>
    </row>
    <row r="216" spans="7:9">
      <c r="G216" s="7"/>
      <c r="I216" s="7"/>
    </row>
    <row r="217" spans="7:9">
      <c r="G217" s="7"/>
      <c r="I217" s="7"/>
    </row>
    <row r="218" spans="7:9">
      <c r="G218" s="7"/>
      <c r="I218" s="7"/>
    </row>
    <row r="219" spans="7:9">
      <c r="G219" s="7"/>
      <c r="I219" s="7"/>
    </row>
    <row r="220" spans="7:9">
      <c r="G220" s="7"/>
      <c r="I220" s="7"/>
    </row>
    <row r="221" spans="7:9">
      <c r="G221" s="7"/>
      <c r="I221" s="7"/>
    </row>
    <row r="222" spans="7:9">
      <c r="G222" s="7"/>
      <c r="I222" s="7"/>
    </row>
    <row r="223" spans="7:9">
      <c r="G223" s="7"/>
      <c r="I223" s="7"/>
    </row>
    <row r="224" spans="7:9">
      <c r="G224" s="7"/>
      <c r="I224" s="7"/>
    </row>
    <row r="225" spans="7:9">
      <c r="G225" s="7"/>
      <c r="I225" s="7"/>
    </row>
    <row r="226" spans="7:9">
      <c r="G226" s="7"/>
      <c r="I226" s="7"/>
    </row>
    <row r="227" spans="7:9">
      <c r="G227" s="7"/>
      <c r="I227" s="7"/>
    </row>
    <row r="228" spans="7:9">
      <c r="G228" s="7"/>
      <c r="I228" s="7"/>
    </row>
    <row r="229" spans="7:9">
      <c r="G229" s="7"/>
      <c r="I229" s="7"/>
    </row>
    <row r="230" spans="7:9">
      <c r="G230" s="7"/>
      <c r="I230" s="7"/>
    </row>
    <row r="231" spans="7:9">
      <c r="G231" s="7"/>
      <c r="I231" s="7"/>
    </row>
    <row r="232" spans="7:9">
      <c r="G232" s="7"/>
      <c r="I232" s="7"/>
    </row>
    <row r="233" spans="7:9">
      <c r="G233" s="7"/>
      <c r="I233" s="7"/>
    </row>
    <row r="234" spans="7:9">
      <c r="G234" s="7"/>
      <c r="I234" s="7"/>
    </row>
    <row r="235" spans="7:9">
      <c r="G235" s="7"/>
      <c r="I235" s="7"/>
    </row>
    <row r="236" spans="7:9">
      <c r="G236" s="7"/>
      <c r="I236" s="7"/>
    </row>
    <row r="237" spans="7:9">
      <c r="G237" s="7"/>
      <c r="I237" s="7"/>
    </row>
    <row r="238" spans="7:9">
      <c r="G238" s="7"/>
      <c r="I238" s="7"/>
    </row>
    <row r="239" spans="7:9">
      <c r="G239" s="7"/>
      <c r="I239" s="7"/>
    </row>
    <row r="240" spans="7:9">
      <c r="G240" s="7"/>
      <c r="I240" s="7"/>
    </row>
    <row r="241" spans="7:9">
      <c r="G241" s="7"/>
      <c r="I241" s="7"/>
    </row>
    <row r="242" spans="7:9">
      <c r="G242" s="7"/>
      <c r="I242" s="7"/>
    </row>
    <row r="243" spans="7:9">
      <c r="G243" s="7"/>
      <c r="I243" s="7"/>
    </row>
    <row r="244" spans="7:9">
      <c r="G244" s="7"/>
      <c r="I244" s="7"/>
    </row>
    <row r="245" spans="7:9">
      <c r="G245" s="7"/>
      <c r="I245" s="7"/>
    </row>
    <row r="246" spans="7:9">
      <c r="G246" s="7"/>
      <c r="I246" s="7"/>
    </row>
    <row r="247" spans="7:9">
      <c r="G247" s="7"/>
      <c r="I247" s="7"/>
    </row>
    <row r="248" spans="7:9">
      <c r="G248" s="7"/>
      <c r="I248" s="7"/>
    </row>
    <row r="249" spans="7:9">
      <c r="G249" s="7"/>
      <c r="I249" s="7"/>
    </row>
    <row r="250" spans="7:9">
      <c r="G250" s="7"/>
      <c r="I250" s="7"/>
    </row>
    <row r="251" spans="7:9">
      <c r="G251" s="7"/>
      <c r="I251" s="7"/>
    </row>
    <row r="252" spans="7:9">
      <c r="G252" s="7"/>
      <c r="I252" s="7"/>
    </row>
    <row r="253" spans="7:9">
      <c r="G253" s="7"/>
      <c r="I253" s="7"/>
    </row>
    <row r="254" spans="7:9">
      <c r="G254" s="7"/>
      <c r="I254" s="7"/>
    </row>
    <row r="255" spans="7:9">
      <c r="G255" s="7"/>
      <c r="I255" s="7"/>
    </row>
    <row r="256" spans="7:9">
      <c r="G256" s="7"/>
      <c r="I256" s="7"/>
    </row>
    <row r="257" spans="7:9">
      <c r="G257" s="7"/>
      <c r="I257" s="7"/>
    </row>
    <row r="258" spans="7:9">
      <c r="G258" s="7"/>
      <c r="I258" s="7"/>
    </row>
    <row r="259" spans="7:9">
      <c r="G259" s="7"/>
      <c r="I259" s="7"/>
    </row>
    <row r="260" spans="7:9">
      <c r="G260" s="7"/>
      <c r="I260" s="7"/>
    </row>
    <row r="261" spans="7:9">
      <c r="G261" s="7"/>
      <c r="I261" s="7"/>
    </row>
    <row r="262" spans="7:9">
      <c r="G262" s="7"/>
      <c r="I262" s="7"/>
    </row>
    <row r="263" spans="7:9">
      <c r="G263" s="7"/>
      <c r="I263" s="7"/>
    </row>
    <row r="264" spans="7:9">
      <c r="G264" s="7"/>
      <c r="I264" s="7"/>
    </row>
    <row r="265" spans="7:9">
      <c r="G265" s="7"/>
      <c r="I265" s="7"/>
    </row>
    <row r="266" spans="7:9">
      <c r="G266" s="7"/>
      <c r="I266" s="7"/>
    </row>
    <row r="267" spans="7:9">
      <c r="G267" s="7"/>
      <c r="I267" s="7"/>
    </row>
    <row r="268" spans="7:9">
      <c r="G268" s="7"/>
      <c r="I268" s="7"/>
    </row>
    <row r="269" spans="7:9">
      <c r="G269" s="7"/>
      <c r="I269" s="7"/>
    </row>
    <row r="270" spans="7:9">
      <c r="G270" s="7"/>
      <c r="I270" s="7"/>
    </row>
    <row r="271" spans="7:9">
      <c r="G271" s="7"/>
      <c r="I271" s="7"/>
    </row>
    <row r="272" spans="7:9">
      <c r="G272" s="7"/>
      <c r="I272" s="7"/>
    </row>
    <row r="273" spans="7:9">
      <c r="G273" s="7"/>
      <c r="I273" s="7"/>
    </row>
    <row r="274" spans="7:9">
      <c r="G274" s="7"/>
      <c r="I274" s="7"/>
    </row>
    <row r="275" spans="7:9">
      <c r="G275" s="7"/>
      <c r="I275" s="7"/>
    </row>
    <row r="276" spans="7:9">
      <c r="G276" s="7"/>
      <c r="I276" s="7"/>
    </row>
    <row r="277" spans="7:9">
      <c r="G277" s="7"/>
      <c r="I277" s="7"/>
    </row>
    <row r="278" spans="7:9">
      <c r="G278" s="7"/>
      <c r="I278" s="7"/>
    </row>
    <row r="279" spans="7:9">
      <c r="G279" s="7"/>
      <c r="I279" s="7"/>
    </row>
    <row r="280" spans="7:9">
      <c r="G280" s="7"/>
      <c r="I280" s="7"/>
    </row>
    <row r="281" spans="7:9">
      <c r="G281" s="7"/>
      <c r="I281" s="7"/>
    </row>
    <row r="282" spans="7:9">
      <c r="G282" s="7"/>
      <c r="I282" s="7"/>
    </row>
    <row r="283" spans="7:9">
      <c r="G283" s="7"/>
      <c r="I283" s="7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196850393700787" header="0.39370078740157499" footer="0.31496062992126"/>
  <pageSetup paperSize="9" scale="68" firstPageNumber="8" orientation="portrait" useFirstPageNumber="1" verticalDpi="180" r:id="rId1"/>
  <headerFooter alignWithMargins="0">
    <oddHeader>&amp;C&amp;P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BS</vt:lpstr>
      <vt:lpstr>PL 3m</vt:lpstr>
      <vt:lpstr>PL 9m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3m'!Print_Area</vt:lpstr>
      <vt:lpstr>'PL 9m'!Print_Area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Windows User</cp:lastModifiedBy>
  <cp:revision/>
  <cp:lastPrinted>2019-11-01T10:55:23Z</cp:lastPrinted>
  <dcterms:created xsi:type="dcterms:W3CDTF">2000-10-30T05:03:03Z</dcterms:created>
  <dcterms:modified xsi:type="dcterms:W3CDTF">2019-11-11T10:31:04Z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